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tabRatio="456" activeTab="1"/>
  </bookViews>
  <sheets>
    <sheet name="príjmy" sheetId="1" r:id="rId1"/>
    <sheet name="výdavky" sheetId="2" r:id="rId2"/>
  </sheets>
  <definedNames>
    <definedName name="Excel_BuiltIn_Print_Titles_2" localSheetId="1">'výdavky'!$A$2:$IG$2</definedName>
    <definedName name="Excel_BuiltIn_Print_Titles_2">#REF!</definedName>
    <definedName name="_xlnm.Print_Titles" localSheetId="0">'príjmy'!$1:$4</definedName>
    <definedName name="_xlnm.Print_Titles" localSheetId="1">'výdavky'!$1:$3</definedName>
  </definedNames>
  <calcPr fullCalcOnLoad="1"/>
</workbook>
</file>

<file path=xl/sharedStrings.xml><?xml version="1.0" encoding="utf-8"?>
<sst xmlns="http://schemas.openxmlformats.org/spreadsheetml/2006/main" count="561" uniqueCount="512">
  <si>
    <t xml:space="preserve">  </t>
  </si>
  <si>
    <t xml:space="preserve"> </t>
  </si>
  <si>
    <t xml:space="preserve">Bežné príjmy </t>
  </si>
  <si>
    <t>Daň z bytov</t>
  </si>
  <si>
    <t>133 001</t>
  </si>
  <si>
    <t>133 004</t>
  </si>
  <si>
    <t>Za predajné automaty</t>
  </si>
  <si>
    <t>133 006</t>
  </si>
  <si>
    <t>Za ubytovanie</t>
  </si>
  <si>
    <t>133 012</t>
  </si>
  <si>
    <t>Za užívanie verejného priestranstva</t>
  </si>
  <si>
    <t>Z prenajatých pozemkov</t>
  </si>
  <si>
    <t>Za porušenie predpisov – pokuty</t>
  </si>
  <si>
    <t>Úroky z finančného hospodárenia z BÚ</t>
  </si>
  <si>
    <t>Iné nedaňové príjmy</t>
  </si>
  <si>
    <t>292 012</t>
  </si>
  <si>
    <t>SPOLU  BEŽNÉ  PRÍJMY</t>
  </si>
  <si>
    <t>Tuzemské bežné granty a transfery</t>
  </si>
  <si>
    <t>Transfery v rámci verejnej správy - zo ŠR  ZÁKLADNÁ ŠKOLA</t>
  </si>
  <si>
    <t xml:space="preserve">Kapitálové príjmy </t>
  </si>
  <si>
    <t>Kapitálové príjmy</t>
  </si>
  <si>
    <t>Príjem z predaja kapitálových aktív-napr.cenné pap.,dopr.prostriedky</t>
  </si>
  <si>
    <t>Z predaja pozemkov</t>
  </si>
  <si>
    <t>Tuzemské kapitálové granty a transfery</t>
  </si>
  <si>
    <t>Príjmové finančné operácie</t>
  </si>
  <si>
    <t>Príjmy z ostatných finančných operácií</t>
  </si>
  <si>
    <t>Tuzemské úvery, pôžičky a návratné finančné výpomoci</t>
  </si>
  <si>
    <t>R E K A P I T U L Á C I A     P R Í J M O V</t>
  </si>
  <si>
    <t>Rozpočtové príjmy spolu</t>
  </si>
  <si>
    <t xml:space="preserve">            V Ý D A V K Y</t>
  </si>
  <si>
    <t>01.1.1 Výdavky verejnej správy</t>
  </si>
  <si>
    <t>610-620</t>
  </si>
  <si>
    <t>Starosta</t>
  </si>
  <si>
    <t>Mzdy platy – starosta</t>
  </si>
  <si>
    <t>Mzda -kontrolórka</t>
  </si>
  <si>
    <t>Pracovníci</t>
  </si>
  <si>
    <t>Mzda a plat – pracovníci OÚ</t>
  </si>
  <si>
    <t>Poistné a príspevok do poisťovní OÚ</t>
  </si>
  <si>
    <t>Doplnkové dôchodkové poistenie</t>
  </si>
  <si>
    <t>Tovary a služby</t>
  </si>
  <si>
    <t>z toho</t>
  </si>
  <si>
    <t>Cestovné náhrady tuzemské</t>
  </si>
  <si>
    <t>Energie, voda a komunikácie</t>
  </si>
  <si>
    <t>Energie-plyn OÚ,KD,PZ</t>
  </si>
  <si>
    <t>632 003   3</t>
  </si>
  <si>
    <t xml:space="preserve">Materiál </t>
  </si>
  <si>
    <t>633 002</t>
  </si>
  <si>
    <t>Údržba prevádzkových priestorov</t>
  </si>
  <si>
    <t>633 006   1</t>
  </si>
  <si>
    <t>633 006   2</t>
  </si>
  <si>
    <t>633 006   22</t>
  </si>
  <si>
    <t>Tlačivá a formuláre/ daňové a pod.../</t>
  </si>
  <si>
    <t>633 006   3</t>
  </si>
  <si>
    <t>633 006   4</t>
  </si>
  <si>
    <t>633 006   5</t>
  </si>
  <si>
    <t>633 006   91</t>
  </si>
  <si>
    <t>Dopravné značky</t>
  </si>
  <si>
    <t>Reprezentačné</t>
  </si>
  <si>
    <t>Dopravné</t>
  </si>
  <si>
    <t>Zákonné poistenie vozidiel</t>
  </si>
  <si>
    <t>634 003    1</t>
  </si>
  <si>
    <t xml:space="preserve">                </t>
  </si>
  <si>
    <t>Rutinná a štandartná údržba</t>
  </si>
  <si>
    <t>Údržba kancelárskych strojov</t>
  </si>
  <si>
    <t>Budov, objektov alebo ich častí</t>
  </si>
  <si>
    <t>Služby</t>
  </si>
  <si>
    <t>Školenia,kurzy semináre</t>
  </si>
  <si>
    <t>Cena obce,cena starostu</t>
  </si>
  <si>
    <t>637 004    2</t>
  </si>
  <si>
    <t>Kominárske práce</t>
  </si>
  <si>
    <t>637 004    3</t>
  </si>
  <si>
    <t>Poplatky notárske,súdne,katastrálne,kolky</t>
  </si>
  <si>
    <t>Stravné zamestnancov podľa zákona</t>
  </si>
  <si>
    <t>Prídel do sociálneho fondu</t>
  </si>
  <si>
    <t>Bežné transfery</t>
  </si>
  <si>
    <t>Príspevková organizácia s podnikaním  OPS</t>
  </si>
  <si>
    <t>633-637</t>
  </si>
  <si>
    <t>633 006   0</t>
  </si>
  <si>
    <t>Občerstvenie-stravné</t>
  </si>
  <si>
    <t>637 026   0</t>
  </si>
  <si>
    <t>Odmeny</t>
  </si>
  <si>
    <t>Audítorské služby</t>
  </si>
  <si>
    <t>Poplatok za vedenie BÚ</t>
  </si>
  <si>
    <t>CO – záchranné práce</t>
  </si>
  <si>
    <t>Príspevok -požiarny zbor</t>
  </si>
  <si>
    <t>642 026    3</t>
  </si>
  <si>
    <t>Sociálne výdavky peňažné</t>
  </si>
  <si>
    <t>642 026    1</t>
  </si>
  <si>
    <t>Jednotný prídel do soc.fondu</t>
  </si>
  <si>
    <t>Zazmluvnený posudkový lekár</t>
  </si>
  <si>
    <t>06.2.0 Rozvoj obcí</t>
  </si>
  <si>
    <t>Poistné a príspevok do poisťovní</t>
  </si>
  <si>
    <t>Materská škola s jedálňou</t>
  </si>
  <si>
    <t xml:space="preserve">   </t>
  </si>
  <si>
    <t>01.3.3 Iné všeobecné služby – MATRIKA</t>
  </si>
  <si>
    <t>Mzda- Matrika na 0,3 uv.</t>
  </si>
  <si>
    <t xml:space="preserve">04.4.3  STAVEBNÝ ÚRAD </t>
  </si>
  <si>
    <t>04.4.3  STAVEBNÝ ÚRAD – Životné prostredie- špeciálny stav úrad</t>
  </si>
  <si>
    <t>04.4.3  STAVEBNÝ ÚRAD – Cestná doprava</t>
  </si>
  <si>
    <t>06.2.0 Rozvoj obcí- Aktivačná činnosť z prijatého transferu</t>
  </si>
  <si>
    <t>Materiál,tovary a služby</t>
  </si>
  <si>
    <t>10.7.0 Sociálne zabezpečenie-príspevky štátu/NÚPSVaR/</t>
  </si>
  <si>
    <t>ŠKOLSKÉ  POTREBY</t>
  </si>
  <si>
    <t>STRAVNÉ  DEťOM</t>
  </si>
  <si>
    <t>Kapitálové výdavky</t>
  </si>
  <si>
    <t>Kapitálové výdavky spolu:</t>
  </si>
  <si>
    <t xml:space="preserve">Výdavkové finančné operácie </t>
  </si>
  <si>
    <t>Sumarizácia</t>
  </si>
  <si>
    <t>Kapitálové výdavky spolu</t>
  </si>
  <si>
    <t>Hospodárenie celkom</t>
  </si>
  <si>
    <t>REKAPITULÁCIA   R O Z P O Č T U</t>
  </si>
  <si>
    <t>Bežný rozpočet</t>
  </si>
  <si>
    <t>Kapitálový rozpočet</t>
  </si>
  <si>
    <t>Finančné operácie</t>
  </si>
  <si>
    <t>Transfer pre ZŠ-poukazy</t>
  </si>
  <si>
    <t>Kontrolórka- 0,3 úväzok</t>
  </si>
  <si>
    <t>637004    6</t>
  </si>
  <si>
    <t>Odchyt psov</t>
  </si>
  <si>
    <t>633 009   1</t>
  </si>
  <si>
    <t>Eur</t>
  </si>
  <si>
    <t>Poistenie opatrovateliek</t>
  </si>
  <si>
    <t>292027</t>
  </si>
  <si>
    <t>01.1.2 Finančná a rozpočtová oblasť-651,637</t>
  </si>
  <si>
    <t>02.2.0 Civilná obrana 633-637</t>
  </si>
  <si>
    <t>03.2.0 Ochrana pred požiarmi 642</t>
  </si>
  <si>
    <t>04.5.1 Cestná doprava 635006</t>
  </si>
  <si>
    <t>06.4.0 Verejné osvetlenie 632-635</t>
  </si>
  <si>
    <t>08.10 Telovýchova  635,642</t>
  </si>
  <si>
    <t>10.7.0 Sociálne zabezpečenie  637,642</t>
  </si>
  <si>
    <t>10.2.2 Opatrovateľská služba  611,620,637</t>
  </si>
  <si>
    <t>221... ORIGINÁLNE  K O M P E T E N C I E   -  MŠ, ŠKD,ŠJ</t>
  </si>
  <si>
    <t>221.        PRENESENÉ   K O M P E T E N C I E – ŠKOLSTVO ZŠ</t>
  </si>
  <si>
    <t>Dotacia pre ZŠ-žiaci SZP</t>
  </si>
  <si>
    <t>PN-prvých 10 dní</t>
  </si>
  <si>
    <t>Odvody do poisťovní</t>
  </si>
  <si>
    <t>Príjem z CO</t>
  </si>
  <si>
    <t>02.2.0 Výdavky na CO z dotacie</t>
  </si>
  <si>
    <t>CO sklad</t>
  </si>
  <si>
    <t>VOĽBY</t>
  </si>
  <si>
    <t>Havarijné poistenie vozidiel</t>
  </si>
  <si>
    <t>Príspevok na dopravu-Mesto Čadca-MHD Závršie</t>
  </si>
  <si>
    <t>VO-spotr.el.energie aj budovy</t>
  </si>
  <si>
    <r>
      <t xml:space="preserve">Splácanie tuz.istiny úveru ŠFRB  </t>
    </r>
    <r>
      <rPr>
        <b/>
        <sz val="9"/>
        <rFont val="Arial"/>
        <family val="2"/>
      </rPr>
      <t>4 D</t>
    </r>
  </si>
  <si>
    <r>
      <t xml:space="preserve">Splátky tuz.istiny z úveru ŠFRB </t>
    </r>
    <r>
      <rPr>
        <b/>
        <sz val="9"/>
        <rFont val="Arial"/>
        <family val="2"/>
      </rPr>
      <t>2x11 bj</t>
    </r>
    <r>
      <rPr>
        <sz val="9"/>
        <rFont val="Arial"/>
        <family val="2"/>
      </rPr>
      <t>.</t>
    </r>
    <r>
      <rPr>
        <b/>
        <sz val="9"/>
        <rFont val="Arial"/>
        <family val="2"/>
      </rPr>
      <t>A,B</t>
    </r>
  </si>
  <si>
    <r>
      <t xml:space="preserve">Splácanie tuz. istiny z  úverov ŠFRB </t>
    </r>
    <r>
      <rPr>
        <b/>
        <sz val="9"/>
        <rFont val="Arial"/>
        <family val="2"/>
      </rPr>
      <t>8 bj</t>
    </r>
    <r>
      <rPr>
        <sz val="9"/>
        <rFont val="Arial"/>
        <family val="2"/>
      </rPr>
      <t>.-</t>
    </r>
    <r>
      <rPr>
        <b/>
        <sz val="9"/>
        <rFont val="Arial"/>
        <family val="2"/>
      </rPr>
      <t>PZ</t>
    </r>
  </si>
  <si>
    <t>01.7.0 Výdavky verejnej správy</t>
  </si>
  <si>
    <t>Z dobropisov,el.energia, iné</t>
  </si>
  <si>
    <t>635006   1</t>
  </si>
  <si>
    <t>Poistné majetok obce a iné poistné</t>
  </si>
  <si>
    <t>Členske - RVC,ZMOS,ZMOK,TRIANGEL ....</t>
  </si>
  <si>
    <t>Dohody o vykonaní prác + odvody</t>
  </si>
  <si>
    <t>09.5.0.2 Centrá voľného Času</t>
  </si>
  <si>
    <t>Príspevok na CVČ</t>
  </si>
  <si>
    <t>Odvody</t>
  </si>
  <si>
    <t>Školský klub detí pri ZŠ</t>
  </si>
  <si>
    <t>Školská jedáleň pri ZŠ</t>
  </si>
  <si>
    <t>Kapitálové príjmy spolu</t>
  </si>
  <si>
    <t>Výdavkové finančné operácie spolu</t>
  </si>
  <si>
    <t>Príjmové finančné operácie spolu</t>
  </si>
  <si>
    <t>312012  10</t>
  </si>
  <si>
    <t>312012  20</t>
  </si>
  <si>
    <t>312012  30</t>
  </si>
  <si>
    <t>312012  40</t>
  </si>
  <si>
    <t>312012  50</t>
  </si>
  <si>
    <t>312012  80</t>
  </si>
  <si>
    <t>FO z minulých rokov</t>
  </si>
  <si>
    <t>312012  60</t>
  </si>
  <si>
    <t>Čistiace a hyg.potreby (OÚ+AB200)</t>
  </si>
  <si>
    <t>PN</t>
  </si>
  <si>
    <t>Orange</t>
  </si>
  <si>
    <t>Za hracie automaty-videohry (licencia od MVSR)</t>
  </si>
  <si>
    <t>Mzda- Stavebný úrad 0,219 úv.+PN</t>
  </si>
  <si>
    <t>OCHP pracovníci</t>
  </si>
  <si>
    <t>Mzdový fond - hrubá mzda</t>
  </si>
  <si>
    <t xml:space="preserve">El. energia - byty </t>
  </si>
  <si>
    <t>Odvoz odpadov - Fekal</t>
  </si>
  <si>
    <t>Povinná zdravotná starostlivosť</t>
  </si>
  <si>
    <t>05.4.0  Výsadba vegetácie</t>
  </si>
  <si>
    <t>Dohoda o vykonaní práce počas PN</t>
  </si>
  <si>
    <r>
      <t>Ostatné úvery, -ŠFRB/479/-</t>
    </r>
    <r>
      <rPr>
        <b/>
        <sz val="9"/>
        <rFont val="Arial"/>
        <family val="2"/>
      </rPr>
      <t>4 D</t>
    </r>
    <r>
      <rPr>
        <sz val="9"/>
        <rFont val="Arial"/>
        <family val="2"/>
      </rPr>
      <t xml:space="preserve"> bytovka</t>
    </r>
  </si>
  <si>
    <t>Poplatky a platby za služby-OS</t>
  </si>
  <si>
    <t>Komunitný plán zák. č. 448/2008</t>
  </si>
  <si>
    <t>Kancelárske potreby</t>
  </si>
  <si>
    <t>Transfery v rámci VS - zo ŠR  HLÁSENIE POBYTU</t>
  </si>
  <si>
    <t>Transfery v rámci VS - zo ŠR STAVEBNÝ ÚRAD</t>
  </si>
  <si>
    <t>Transfery v rámci VS - zo ŠR  ŽIVOTNÉ PROSTR.</t>
  </si>
  <si>
    <t>Transfery v rámci VS – zo ŠR MATRIKA</t>
  </si>
  <si>
    <t>Transfery v rámci VS - zo ŠR  CESTNÁ DOPRAVA</t>
  </si>
  <si>
    <t>Úrok z omeškania - DzN PD Čierne</t>
  </si>
  <si>
    <t xml:space="preserve">Funkčná klasif.   </t>
  </si>
  <si>
    <t>Ekonom.klasif.</t>
  </si>
  <si>
    <t>Program</t>
  </si>
  <si>
    <t>Mzda-Výdavky na cestnú dopravu</t>
  </si>
  <si>
    <t>Voda byty - pohľadávka</t>
  </si>
  <si>
    <t xml:space="preserve">OBP pomôcky - MOS, </t>
  </si>
  <si>
    <t>Úrazové poistenie (13 osôb) MOS</t>
  </si>
  <si>
    <t>Transfery v rámci VS - dobrovoľnícka činnosť</t>
  </si>
  <si>
    <t>Daň z nehnuteľností-pozemky + pohľadávka</t>
  </si>
  <si>
    <t>Daň z nehnuteľností-stavby+pohľadávka</t>
  </si>
  <si>
    <t>Za psa + pohľadávka</t>
  </si>
  <si>
    <t>ZŠ krúžky</t>
  </si>
  <si>
    <t>Revízie zariadení-hasiace prístr.,elektr., bezpečnostné služby</t>
  </si>
  <si>
    <t>Poslanci + komisie</t>
  </si>
  <si>
    <t>Projekt - kamerový systém</t>
  </si>
  <si>
    <t>Kamerový systém - dotácia</t>
  </si>
  <si>
    <t>Školský klub detí pri ZŠ-dotácia</t>
  </si>
  <si>
    <t xml:space="preserve">Poistné a príspevok do poisťovní </t>
  </si>
  <si>
    <t>Z bytov C + pohľadávka</t>
  </si>
  <si>
    <t>Z bytov PZ + pohľadávka</t>
  </si>
  <si>
    <t>Z bytov D + pohľadávka</t>
  </si>
  <si>
    <t>SPOLU  BEŽNÉ  PRÍJMY+TRANSFERY</t>
  </si>
  <si>
    <t>Údržba verejného priestranstva</t>
  </si>
  <si>
    <t>Výsadba vegetácie - záväzok NDS</t>
  </si>
  <si>
    <t>Mzda-na špeciálny stavebný úrad</t>
  </si>
  <si>
    <t>Asistent učiteľa-normatíva</t>
  </si>
  <si>
    <t>292006</t>
  </si>
  <si>
    <t xml:space="preserve">Voda – OÚ,KD,PZ,cintorín,DS </t>
  </si>
  <si>
    <t>Telekomunikačné služby-telefón</t>
  </si>
  <si>
    <t>Tabule,označ. budov,propag.,lekarnič.</t>
  </si>
  <si>
    <t>Prepravné,preprava osôb,ine prepr.</t>
  </si>
  <si>
    <t>Kotolne – údržba-čistenie, výmena</t>
  </si>
  <si>
    <t>Tovary a služby+program na matriku</t>
  </si>
  <si>
    <t>Ošatné</t>
  </si>
  <si>
    <t>prídavky na deti</t>
  </si>
  <si>
    <r>
      <t xml:space="preserve">Splácanie tuz. istiny z  úveru ŠFRB </t>
    </r>
    <r>
      <rPr>
        <b/>
        <sz val="9"/>
        <rFont val="Arial"/>
        <family val="2"/>
      </rPr>
      <t>3 C</t>
    </r>
  </si>
  <si>
    <t>Spotrebný materiál, tonery</t>
  </si>
  <si>
    <t>292017</t>
  </si>
  <si>
    <t>Bežné výdavky</t>
  </si>
  <si>
    <t>ekonomická klasifikácia</t>
  </si>
  <si>
    <t>program</t>
  </si>
  <si>
    <t>Mzdy</t>
  </si>
  <si>
    <t>221...Originálne kompetencie - MŠ, ŠKD, ŠJ</t>
  </si>
  <si>
    <t>Svrčinovský spravodaj</t>
  </si>
  <si>
    <t>Sociálne výdavky-nepeňažné/jubilanti./</t>
  </si>
  <si>
    <t>Náklady pre soc.zabezpeč. zák 305/05</t>
  </si>
  <si>
    <t>221... Prenesené kompetencie - školstvo</t>
  </si>
  <si>
    <t>Cintorín - projekty, geodet.práce</t>
  </si>
  <si>
    <t>Všeobecné služby /kopír.,viazanie/</t>
  </si>
  <si>
    <t>Výdavkové finančné operácie</t>
  </si>
  <si>
    <t>Z bytov B + pohľadávka</t>
  </si>
  <si>
    <t>Z bytov A+pohľadávka</t>
  </si>
  <si>
    <t>SPOLU KAPITÁLOVÉ PRÍJMY</t>
  </si>
  <si>
    <t>SPOLU PRÍJMOVÉ FINANČNÉ OPERÁCIE</t>
  </si>
  <si>
    <t>VO- údržba,prekládka,havarie,opravy</t>
  </si>
  <si>
    <t>Hospodárenie obce</t>
  </si>
  <si>
    <t>Elektronizácia št.správy-softvér</t>
  </si>
  <si>
    <t>Služby nebytové priestory</t>
  </si>
  <si>
    <t>Nájom nebytové priestory</t>
  </si>
  <si>
    <t>Servis, údržba, STK vozidiel</t>
  </si>
  <si>
    <t>pohrebné služby</t>
  </si>
  <si>
    <t>poplatky bankám</t>
  </si>
  <si>
    <t>transfery organizáciam IČO</t>
  </si>
  <si>
    <t>Pohrebné-kytice, vence pre zam.</t>
  </si>
  <si>
    <t>aktualizácie programov</t>
  </si>
  <si>
    <t>Kancelárske potreby a všeobec.mat.</t>
  </si>
  <si>
    <t>pokuty a penále</t>
  </si>
  <si>
    <t>Nájomné prípojky</t>
  </si>
  <si>
    <t>cenné papiere</t>
  </si>
  <si>
    <t>Dotácia prezídium HZZ</t>
  </si>
  <si>
    <t>Dotácia lyžiarsky výcvik</t>
  </si>
  <si>
    <t>Dotácia učebnice</t>
  </si>
  <si>
    <t>Transfery v rámci VS - zo ŠR  Register adries</t>
  </si>
  <si>
    <t>Zateplenie budovy</t>
  </si>
  <si>
    <t>projekty, plány</t>
  </si>
  <si>
    <t>Cintorín - realizácia stavieb,oplotenie</t>
  </si>
  <si>
    <t>Výpočtová technika+záložné zdroje</t>
  </si>
  <si>
    <t>Nákup pozemkov pod cintorín+vklad do katastra</t>
  </si>
  <si>
    <t>MS Kapitálky</t>
  </si>
  <si>
    <t>Schválený rozpočet Obce Svrčinovec  na roky 2017-2019</t>
  </si>
  <si>
    <t>133013</t>
  </si>
  <si>
    <t>Za TKO a DSO</t>
  </si>
  <si>
    <t>Parkovné</t>
  </si>
  <si>
    <t>Ostatné príjmy - príjmy z vratiek RO, RZZP</t>
  </si>
  <si>
    <t>Zostatok prostriedkov ZŠ</t>
  </si>
  <si>
    <t>Vlastné príjmy ZŠ</t>
  </si>
  <si>
    <t>Vlastné príjmy MŠ</t>
  </si>
  <si>
    <t>Stravné ŠJ ZŠ</t>
  </si>
  <si>
    <t>Stravné ŠJ MŠ</t>
  </si>
  <si>
    <t>632 005   1</t>
  </si>
  <si>
    <t>Palivá - benzín, olej /kosačka, agreg./</t>
  </si>
  <si>
    <t>Údržba telekomunikačnej techniky</t>
  </si>
  <si>
    <t xml:space="preserve">Dane - RTVS, </t>
  </si>
  <si>
    <t>poslanci obedy</t>
  </si>
  <si>
    <t>Odstupné starosta</t>
  </si>
  <si>
    <t>Odstupné - zamestnanci</t>
  </si>
  <si>
    <t>osobný automobil</t>
  </si>
  <si>
    <t>zrážková daň</t>
  </si>
  <si>
    <t>Audit cestovné náhrady</t>
  </si>
  <si>
    <t>Úroky z úverov</t>
  </si>
  <si>
    <t>Úroky z úverov ŠFRB</t>
  </si>
  <si>
    <t>Úver Cezhraničná</t>
  </si>
  <si>
    <t>Úver Váhostav</t>
  </si>
  <si>
    <t>Úver COOP</t>
  </si>
  <si>
    <t>04.4.3 Cestná doprava-špeciálny stavebný úrad - dotácia</t>
  </si>
  <si>
    <t>04.4.3 Životné prostredie-špeciálny stavebný úrad - dotácia</t>
  </si>
  <si>
    <t>OCHPP, materiál - dotácia DHZ</t>
  </si>
  <si>
    <t>Finančné operácie spolu</t>
  </si>
  <si>
    <t>Medzisúčet - príjmy Obec</t>
  </si>
  <si>
    <t>Bežné príjmy spolu - obec</t>
  </si>
  <si>
    <t>Rozpočtové príjmy spolu - obec</t>
  </si>
  <si>
    <t>Príjmy spolu - obec + školstvo</t>
  </si>
  <si>
    <t>Výdavky spolu - obec + školstvo</t>
  </si>
  <si>
    <t>škola v prírode</t>
  </si>
  <si>
    <t>Kamerový systém - PZ, AB- vlastné</t>
  </si>
  <si>
    <t>Nájomné z nájom</t>
  </si>
  <si>
    <t>Kanalizácia AB, ZŠ</t>
  </si>
  <si>
    <t>Projekt -kanalizácia OU, PZ, MŠ, AB</t>
  </si>
  <si>
    <t>Tribúna TJ - rekonštrukcia, oplotenie</t>
  </si>
  <si>
    <t>rozšírenie VO</t>
  </si>
  <si>
    <t>Cesta TJ</t>
  </si>
  <si>
    <t>Zostatok z predch.roka</t>
  </si>
  <si>
    <t>Vlastné príjmy RO spolu</t>
  </si>
  <si>
    <t>221...vlastné výdavky -  školstvo</t>
  </si>
  <si>
    <t>výdavky z vlastných príjmov ZŠ</t>
  </si>
  <si>
    <t>výdavky z vlastných príjmov ŠKD</t>
  </si>
  <si>
    <t>výdavky z vlastných príjmov ŠJ</t>
  </si>
  <si>
    <t>výdavky z vlastných príjmov MŠ</t>
  </si>
  <si>
    <t>výdavky potraviny ŠJ ZŠ</t>
  </si>
  <si>
    <t>výdavky potraviny ŠJ MŠ</t>
  </si>
  <si>
    <t xml:space="preserve">Vlastné príjmy ŠKD </t>
  </si>
  <si>
    <t>Vlastné príjmy ŠJ</t>
  </si>
  <si>
    <t>Výdavky z vlastných príjmov RO</t>
  </si>
  <si>
    <t>Výdavky RO - OK+PK</t>
  </si>
  <si>
    <t>Vlastné príjmy RO</t>
  </si>
  <si>
    <t>Medzisúčet - výdavky Obec</t>
  </si>
  <si>
    <t>Bežné výdavky obec</t>
  </si>
  <si>
    <t>Územný plán - NDS, ref. Nákl.</t>
  </si>
  <si>
    <t xml:space="preserve">01.1.1 Výdavky verejnej správy </t>
  </si>
  <si>
    <t>01.1.1 Regob - dotácia /0,33 Eur/obyvateľ. /610-620/</t>
  </si>
  <si>
    <t>01.1.1 Register adries /610-620/</t>
  </si>
  <si>
    <t>01.1.2 Finančná a rozpočtová oblasť /630/</t>
  </si>
  <si>
    <t>1.3.3 Matrika - dotácia /610-630/</t>
  </si>
  <si>
    <t>01.6.0 Voľby - dotácia /600/</t>
  </si>
  <si>
    <t>0.1.7.0  Transakcie verejného dlhu /650/</t>
  </si>
  <si>
    <t>02.2.0 Civilná obrana  /630/</t>
  </si>
  <si>
    <t>02.2.0 Výdavky na CO z dotácie /610-620/</t>
  </si>
  <si>
    <t>03.2.0 Ochrana pred požiarmi /630-640/</t>
  </si>
  <si>
    <t>03.2.0 Ochrana pred požiarmi - dotácia /630/</t>
  </si>
  <si>
    <t>04.3.3 Stavebný úrad - dotácia  /610-640/</t>
  </si>
  <si>
    <t>04.5.1 Cestná doprava /630/</t>
  </si>
  <si>
    <t>05.4.0 Ochrana prírody a krajiny /630/</t>
  </si>
  <si>
    <t>06.1.0 Údržba bytov FO  /630/</t>
  </si>
  <si>
    <t>06.2.0 Rozvoj obcí  /630/</t>
  </si>
  <si>
    <t>06.2.0 Rozvoj obcí - dotácia /630/</t>
  </si>
  <si>
    <t>06.4.0 Verejné osvetlenie  /630/</t>
  </si>
  <si>
    <t>08.10 Telovýchova  /630-640/</t>
  </si>
  <si>
    <t>09.5.0 Školstvo /CVČ, financovanie/  /630-640/</t>
  </si>
  <si>
    <t>10.2.2 Opatrovateľská služba  /610-640/</t>
  </si>
  <si>
    <t>10.7.0 Sociálne zabezpečenie  /630-640/</t>
  </si>
  <si>
    <t xml:space="preserve">Poštovné </t>
  </si>
  <si>
    <t>Nájom byty pohľadávky</t>
  </si>
  <si>
    <t>Dávka HMN</t>
  </si>
  <si>
    <t>prevod prostriedkov z RF-úvery, kapitál.výdavky</t>
  </si>
  <si>
    <t>Dotácia VÚC - workoutové ihrisko</t>
  </si>
  <si>
    <t>Dotácia vlády - kanalizácia ZŠ</t>
  </si>
  <si>
    <t>Dotácia MF SR rekonšt.budovy TJ</t>
  </si>
  <si>
    <t>IOM poplatky</t>
  </si>
  <si>
    <t>peňažné výpomoci-dávka ÚPSVAaR</t>
  </si>
  <si>
    <t>Zateplenie budovy - projekt</t>
  </si>
  <si>
    <t>Web nové aplikácie</t>
  </si>
  <si>
    <t>Reklama a inzercia</t>
  </si>
  <si>
    <t>08.20 Kultúrne podujatia</t>
  </si>
  <si>
    <t>informačné tabule vlastné</t>
  </si>
  <si>
    <t>informačné tabule dotácia VÚC</t>
  </si>
  <si>
    <t>Kanalizácia , ZŠ - dotácia vlády</t>
  </si>
  <si>
    <t>Biokompostery - dotácia</t>
  </si>
  <si>
    <t>náradie workout.ihrisko-vlastné</t>
  </si>
  <si>
    <t>náradie workout.ihrisko-dotácia</t>
  </si>
  <si>
    <t>Budova TJ-rekonštrukcia dotácia</t>
  </si>
  <si>
    <t>tribúna TJ - rekonštrukcia grant ZSE</t>
  </si>
  <si>
    <t>prevod fin.prostr. NDS-výrub-park</t>
  </si>
  <si>
    <t>Komunik. infraštr.-prenos dát, internet /sms/, web stránka ročný poplatok</t>
  </si>
  <si>
    <t>Dobrovoľnícka činnosť - mat.,služby</t>
  </si>
  <si>
    <t>oprava vozidla Karosa</t>
  </si>
  <si>
    <t>Zberný dvor-výkup pozemkov, projekt, stavba</t>
  </si>
  <si>
    <t>Budova TJ-rekonštrukcia, /strecha,plášť/</t>
  </si>
  <si>
    <t>súdne poplatky</t>
  </si>
  <si>
    <t>292019</t>
  </si>
  <si>
    <t>Príjmy z refundácie /el.en,, voda/</t>
  </si>
  <si>
    <t>Sponzorské</t>
  </si>
  <si>
    <t>Administrativne a správne poplatky, asist.popl.</t>
  </si>
  <si>
    <t>Dotácia vlády - destké ihrisko MŠ</t>
  </si>
  <si>
    <t>Dotácia MV SR - budova PZ</t>
  </si>
  <si>
    <t>Pokuty, penále</t>
  </si>
  <si>
    <t>TRIANGEL - bežný transfer-monitor.správa</t>
  </si>
  <si>
    <t>Školská jedáleň pri ZŠ-kapitálky</t>
  </si>
  <si>
    <t>Rekonštrukcia budovy PZ - dotácia</t>
  </si>
  <si>
    <t>Kapitálové výdavky obec</t>
  </si>
  <si>
    <t>školstvo PK+OK</t>
  </si>
  <si>
    <t>Výdavky obec + RO</t>
  </si>
  <si>
    <t>Dotácia MF SR - rekonšt. TJ-2017, biokompostery 2020</t>
  </si>
  <si>
    <t>Stravné dotácia 1,20</t>
  </si>
  <si>
    <t>Transfery v rámci VS -ŠKOLSKÉ potreby</t>
  </si>
  <si>
    <t>Dotácia stravné 1,20</t>
  </si>
  <si>
    <t xml:space="preserve">asanácia budovy </t>
  </si>
  <si>
    <t>Rekonštrukcia budovy PZ - vlastné</t>
  </si>
  <si>
    <t>Park vlastné</t>
  </si>
  <si>
    <t>Park - výrub NDS</t>
  </si>
  <si>
    <t>Chodník pri ZS, oplotenie ZS</t>
  </si>
  <si>
    <t>Príjem - ostatné príjmy</t>
  </si>
  <si>
    <t>Prídavky na deti, rodičovský príspevok</t>
  </si>
  <si>
    <t>Dotácia VÚC - informačné tabule, park</t>
  </si>
  <si>
    <t>Sponzorské-zapojenie z predch.roka</t>
  </si>
  <si>
    <t>telekomun.technika - kamera</t>
  </si>
  <si>
    <t>Zástavy, znaky, stožiare</t>
  </si>
  <si>
    <t>Publikácie,noviny,časopisy, monogr.</t>
  </si>
  <si>
    <t>Údržba špec.strojov-kamer.syst.</t>
  </si>
  <si>
    <t>Právne služby</t>
  </si>
  <si>
    <t xml:space="preserve">Geometrické plány </t>
  </si>
  <si>
    <t>Detské ihrisko MS, dotácia+vlastné</t>
  </si>
  <si>
    <t>Svrčinovský kermaš - dotácia+vlastné</t>
  </si>
  <si>
    <t>Dotácia úradu vlády-detské ihrisko</t>
  </si>
  <si>
    <t>Budova AB200-rekonštrukcia</t>
  </si>
  <si>
    <t>chodníky, parkov.miesta</t>
  </si>
  <si>
    <t>Závršanský kermaš</t>
  </si>
  <si>
    <t>Sčítanie ľudu</t>
  </si>
  <si>
    <t>Zostatok prostriedkov ŠJ z MŠ a ZŠ /inkaso/</t>
  </si>
  <si>
    <t>Finančná zábezpeka - kompostery, byty</t>
  </si>
  <si>
    <t>Dotácia ÚPSVaR - stravné 1,20eur</t>
  </si>
  <si>
    <t>Rozvoz obedov, predaj kníh</t>
  </si>
  <si>
    <t>prev.stroje, prístroje,zariadenia</t>
  </si>
  <si>
    <t>Projektová dokum.AB</t>
  </si>
  <si>
    <t>01.6.0 sčítanie obyvateľov - dotácia /600/</t>
  </si>
  <si>
    <t>Biokompostery - vlastné, kontajnery</t>
  </si>
  <si>
    <t>Park projektová dokumentácia</t>
  </si>
  <si>
    <t>Prípravná a projekt.dokumentácia</t>
  </si>
  <si>
    <t>vodovod Zatky</t>
  </si>
  <si>
    <t>dotácia stravné 1,20 /ÚPSVaR/-vratka</t>
  </si>
  <si>
    <t>dotácia stravné 1,20 /ÚPSVaR/-dietne</t>
  </si>
  <si>
    <t>Návrh rozpočtu    2023</t>
  </si>
  <si>
    <t>čerpanie    2019</t>
  </si>
  <si>
    <t>špeciálne stroje, prístr.,zariadenia</t>
  </si>
  <si>
    <t xml:space="preserve">CO vyúčtovanie kalamity </t>
  </si>
  <si>
    <t>Rekonštr. Sobášky sponzorské</t>
  </si>
  <si>
    <t>rek.budov dotácia /VUC-klubovňa/</t>
  </si>
  <si>
    <t>Údržba MK-materiál</t>
  </si>
  <si>
    <t>Údržba MK-služby</t>
  </si>
  <si>
    <t>Mzda dotácia ÚPSVaR</t>
  </si>
  <si>
    <t>Mzda rozpočet</t>
  </si>
  <si>
    <t>Poistné dotácia ÚPSVaR</t>
  </si>
  <si>
    <t>Poistné rozpočet</t>
  </si>
  <si>
    <t>Rekonštrukcia jedálne</t>
  </si>
  <si>
    <t>finančná zábezpeka /byty.../</t>
  </si>
  <si>
    <t>ÚPSVaR-projekt "pracuj a zmeň svoj život"</t>
  </si>
  <si>
    <t xml:space="preserve">Kúpa budovy </t>
  </si>
  <si>
    <t>Monit.spravy, program-odpad.hosp., verej.obst, študie, posudky</t>
  </si>
  <si>
    <t xml:space="preserve">Údržba AB, opravy, </t>
  </si>
  <si>
    <t>výkup pozemkov pod cesty</t>
  </si>
  <si>
    <t>Projektová dokum. Cesty</t>
  </si>
  <si>
    <t>Cesty rekonštrukcie</t>
  </si>
  <si>
    <t>Scválený rozpočet 2021 uzn.109/2020   z 9.12.2020</t>
  </si>
  <si>
    <t>Schválený rozpočet 2021 uzn.109/2020   z 9.12.2020</t>
  </si>
  <si>
    <t>čerpanie 2020</t>
  </si>
  <si>
    <t>očakávaná skutočnosť 2021</t>
  </si>
  <si>
    <t>Návrh rozpočtu    2024</t>
  </si>
  <si>
    <t>čerpanie       2020</t>
  </si>
  <si>
    <t>očakávaná skutočnosť    2020</t>
  </si>
  <si>
    <t>Návrh rozpočtu      2023</t>
  </si>
  <si>
    <t>Iný príjem - za výrub od lesákov</t>
  </si>
  <si>
    <t>Dotácia MV, COVID-testovanie</t>
  </si>
  <si>
    <t>Dotácia MH SR-nájomné</t>
  </si>
  <si>
    <t>Dotácie VÚC</t>
  </si>
  <si>
    <t>nájom pozemkov - cesta na Závršie,</t>
  </si>
  <si>
    <t>CO - COVID</t>
  </si>
  <si>
    <t>Revitalizácia parku /dotácia VÚC+vlast/</t>
  </si>
  <si>
    <t>zostatok z predch.roka MS,SJ inkaso</t>
  </si>
  <si>
    <t>OCR</t>
  </si>
  <si>
    <t>Opravy a udržiavanie TJ-dar</t>
  </si>
  <si>
    <t>Opravy a udržiavanie TJ-vlastné</t>
  </si>
  <si>
    <t>Príjem z poistného plnenia, náhrady škôd</t>
  </si>
  <si>
    <t>škola v prírode, letná škola</t>
  </si>
  <si>
    <t>špecifiká ZŠ</t>
  </si>
  <si>
    <t>Transfery pre MŠ - predškolská príprava,špecifiká</t>
  </si>
  <si>
    <t>Interiérové vybavenie-vlastné+dotácia Vúc</t>
  </si>
  <si>
    <t>Kúpa pozemkov mliekáreň</t>
  </si>
  <si>
    <t>Traktor, príslušenstvo</t>
  </si>
  <si>
    <t>MŠ špecifiká, predškolská</t>
  </si>
  <si>
    <t>ZŠ špecifiká</t>
  </si>
  <si>
    <t xml:space="preserve">Odchodné </t>
  </si>
  <si>
    <t>453 72a</t>
  </si>
  <si>
    <t>Softvér a licencie /eset/</t>
  </si>
  <si>
    <t>muštáreň,kotolňa</t>
  </si>
  <si>
    <t>materiálno-technické vybavenie</t>
  </si>
  <si>
    <t>Cesty nové /cintorín/</t>
  </si>
  <si>
    <t xml:space="preserve">Špeciálne služby - poradenstvo, GDPR </t>
  </si>
  <si>
    <t>FO - oprava bytov, spol. priest./revízie /</t>
  </si>
  <si>
    <t>120</t>
  </si>
  <si>
    <t>Daň z príjmov FO-podielové dane</t>
  </si>
  <si>
    <t>Dane z majetku</t>
  </si>
  <si>
    <t xml:space="preserve">Dane za tovary a služby </t>
  </si>
  <si>
    <t>Daňové príjmy</t>
  </si>
  <si>
    <t>Nedaňové príjmy</t>
  </si>
  <si>
    <t>Príjmy z podnikania a vlastníctva majetku</t>
  </si>
  <si>
    <t>Administrativne poplatky a iné poplatky a platby</t>
  </si>
  <si>
    <t>Úroky z tuzemských úverov, pôžičiek, návr. fin. výpomocí, vkladov</t>
  </si>
  <si>
    <t>610-630</t>
  </si>
  <si>
    <t>04.1.2 Všeobecná prac. oblasť-podpora zam./610-630/</t>
  </si>
  <si>
    <t>04.3.3 Stavebný úrad - z rozpočtu obce /610-640/</t>
  </si>
  <si>
    <t>10.7.0 Sociálne zabezpečenie - dotácia  /630-640/</t>
  </si>
  <si>
    <t>01.1.1 Výdavky verejnej správy /710/</t>
  </si>
  <si>
    <t>03.6.0 Bezpečnosť - kamerový systém /710/</t>
  </si>
  <si>
    <t>04.5.1 Cestná infraštruktúra /710/</t>
  </si>
  <si>
    <t>05.2.0 Nakladanie s odpadmi /710/</t>
  </si>
  <si>
    <t>06.2.0 Rozvoj obcí /710/</t>
  </si>
  <si>
    <t>06.3.0. Zásobovanie vodou /710/</t>
  </si>
  <si>
    <t>06.4.0. Verejné osvetlenie /710/</t>
  </si>
  <si>
    <t>08.1.0 Rekonštrukcia budovy TJ /710/</t>
  </si>
  <si>
    <t>08.4.0 Náboženské a iné spoločenské služby /710/</t>
  </si>
  <si>
    <t>0.9.5.0 Rekonštrukcia jedálne ZŠ /710/</t>
  </si>
  <si>
    <t>Výdavkové finančné operácie /810-820/</t>
  </si>
  <si>
    <t>Schválený rozpočet na roky 2022 - 2024</t>
  </si>
  <si>
    <t>Schválený rozpočt 2022 uzn.99/2021 z15.12.2021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</si>
</sst>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#.00"/>
    <numFmt numFmtId="181" formatCode="dd/mm/yy"/>
    <numFmt numFmtId="182" formatCode="#,##0.00&quot; Sk&quot;;[Red]\-#,##0.00&quot; Sk&quot;"/>
    <numFmt numFmtId="183" formatCode="000\ 00"/>
    <numFmt numFmtId="184" formatCode="d/m"/>
    <numFmt numFmtId="185" formatCode="d/m/yy"/>
    <numFmt numFmtId="186" formatCode="#,##0.0"/>
    <numFmt numFmtId="187" formatCode="\P\r\a\vd\a;&quot;Pravda&quot;;&quot;Nepravda&quot;"/>
    <numFmt numFmtId="188" formatCode="[$€-2]\ #\ ##,000_);[Red]\([$¥€-2]\ #\ ##,000\)"/>
  </numFmts>
  <fonts count="6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9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i/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i/>
      <sz val="9"/>
      <color theme="9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0" fillId="0" borderId="0" applyFill="0" applyAlignment="0" applyProtection="0"/>
    <xf numFmtId="177" fontId="0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8" fillId="33" borderId="10" xfId="0" applyNumberFormat="1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right"/>
    </xf>
    <xf numFmtId="4" fontId="18" fillId="34" borderId="10" xfId="0" applyNumberFormat="1" applyFont="1" applyFill="1" applyBorder="1" applyAlignment="1">
      <alignment horizontal="right"/>
    </xf>
    <xf numFmtId="4" fontId="12" fillId="33" borderId="10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/>
    </xf>
    <xf numFmtId="4" fontId="18" fillId="34" borderId="1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4" fontId="12" fillId="34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4" fontId="12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35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6" fillId="36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4" fontId="18" fillId="34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6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3" fillId="36" borderId="10" xfId="0" applyFont="1" applyFill="1" applyBorder="1" applyAlignment="1">
      <alignment vertical="center" wrapText="1"/>
    </xf>
    <xf numFmtId="4" fontId="24" fillId="36" borderId="10" xfId="0" applyNumberFormat="1" applyFont="1" applyFill="1" applyBorder="1" applyAlignment="1">
      <alignment horizontal="right" vertical="center"/>
    </xf>
    <xf numFmtId="3" fontId="7" fillId="35" borderId="10" xfId="0" applyNumberFormat="1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3" fontId="7" fillId="38" borderId="10" xfId="0" applyNumberFormat="1" applyFont="1" applyFill="1" applyBorder="1" applyAlignment="1">
      <alignment horizontal="left"/>
    </xf>
    <xf numFmtId="0" fontId="6" fillId="38" borderId="10" xfId="0" applyFont="1" applyFill="1" applyBorder="1" applyAlignment="1">
      <alignment/>
    </xf>
    <xf numFmtId="4" fontId="12" fillId="38" borderId="10" xfId="0" applyNumberFormat="1" applyFont="1" applyFill="1" applyBorder="1" applyAlignment="1">
      <alignment/>
    </xf>
    <xf numFmtId="4" fontId="12" fillId="3" borderId="10" xfId="0" applyNumberFormat="1" applyFont="1" applyFill="1" applyBorder="1" applyAlignment="1">
      <alignment horizontal="right" vertical="center"/>
    </xf>
    <xf numFmtId="4" fontId="12" fillId="4" borderId="10" xfId="0" applyNumberFormat="1" applyFont="1" applyFill="1" applyBorder="1" applyAlignment="1">
      <alignment horizontal="right" vertical="center"/>
    </xf>
    <xf numFmtId="4" fontId="18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/>
    </xf>
    <xf numFmtId="4" fontId="7" fillId="33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18" fillId="35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4" fontId="24" fillId="19" borderId="10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3" fontId="18" fillId="33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" fontId="12" fillId="33" borderId="10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3" fontId="18" fillId="33" borderId="0" xfId="0" applyNumberFormat="1" applyFont="1" applyFill="1" applyBorder="1" applyAlignment="1">
      <alignment horizontal="right" vertical="center"/>
    </xf>
    <xf numFmtId="4" fontId="18" fillId="15" borderId="10" xfId="0" applyNumberFormat="1" applyFont="1" applyFill="1" applyBorder="1" applyAlignment="1">
      <alignment horizontal="right" vertical="center"/>
    </xf>
    <xf numFmtId="4" fontId="12" fillId="10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 horizontal="left"/>
    </xf>
    <xf numFmtId="4" fontId="11" fillId="37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3" fontId="61" fillId="0" borderId="10" xfId="0" applyNumberFormat="1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6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15" borderId="10" xfId="0" applyFont="1" applyFill="1" applyBorder="1" applyAlignment="1">
      <alignment horizontal="left" vertical="center"/>
    </xf>
    <xf numFmtId="0" fontId="3" fillId="15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"/>
  <sheetViews>
    <sheetView zoomScalePageLayoutView="0" workbookViewId="0" topLeftCell="A1">
      <selection activeCell="G3" sqref="G3"/>
    </sheetView>
  </sheetViews>
  <sheetFormatPr defaultColWidth="9.140625" defaultRowHeight="12.75" outlineLevelRow="1"/>
  <cols>
    <col min="1" max="1" width="8.57421875" style="61" customWidth="1"/>
    <col min="2" max="2" width="39.00390625" style="60" customWidth="1"/>
    <col min="3" max="3" width="12.7109375" style="78" customWidth="1"/>
    <col min="4" max="6" width="12.7109375" style="166" customWidth="1"/>
    <col min="7" max="9" width="12.7109375" style="78" customWidth="1"/>
    <col min="10" max="248" width="9.140625" style="1" customWidth="1"/>
  </cols>
  <sheetData>
    <row r="1" spans="1:2" ht="14.25" customHeight="1">
      <c r="A1" s="186" t="s">
        <v>510</v>
      </c>
      <c r="B1" s="186"/>
    </row>
    <row r="2" ht="1.5" customHeight="1" hidden="1"/>
    <row r="3" spans="1:249" s="2" customFormat="1" ht="46.5" customHeight="1">
      <c r="A3" s="184" t="s">
        <v>2</v>
      </c>
      <c r="B3" s="187"/>
      <c r="C3" s="81" t="s">
        <v>430</v>
      </c>
      <c r="D3" s="81" t="s">
        <v>455</v>
      </c>
      <c r="E3" s="81" t="s">
        <v>450</v>
      </c>
      <c r="F3" s="81" t="s">
        <v>456</v>
      </c>
      <c r="G3" s="84" t="s">
        <v>511</v>
      </c>
      <c r="H3" s="81" t="s">
        <v>457</v>
      </c>
      <c r="I3" s="81" t="s">
        <v>454</v>
      </c>
      <c r="IO3"/>
    </row>
    <row r="4" spans="1:249" s="2" customFormat="1" ht="9.75" customHeight="1">
      <c r="A4" s="48"/>
      <c r="B4" s="182" t="s">
        <v>490</v>
      </c>
      <c r="C4" s="104" t="s">
        <v>119</v>
      </c>
      <c r="D4" s="104" t="s">
        <v>119</v>
      </c>
      <c r="E4" s="104" t="s">
        <v>119</v>
      </c>
      <c r="F4" s="104" t="s">
        <v>119</v>
      </c>
      <c r="G4" s="103" t="s">
        <v>119</v>
      </c>
      <c r="H4" s="104" t="s">
        <v>119</v>
      </c>
      <c r="I4" s="104" t="s">
        <v>119</v>
      </c>
      <c r="IO4"/>
    </row>
    <row r="5" spans="1:249" s="2" customFormat="1" ht="12.75">
      <c r="A5" s="62">
        <v>110</v>
      </c>
      <c r="B5" s="23" t="s">
        <v>487</v>
      </c>
      <c r="C5" s="177">
        <v>1208329.8</v>
      </c>
      <c r="D5" s="177">
        <v>1169239.38</v>
      </c>
      <c r="E5" s="177">
        <v>1187682</v>
      </c>
      <c r="F5" s="177">
        <v>1130064</v>
      </c>
      <c r="G5" s="178">
        <v>1356860</v>
      </c>
      <c r="H5" s="177">
        <v>1387462</v>
      </c>
      <c r="I5" s="177">
        <v>1411302</v>
      </c>
      <c r="IO5"/>
    </row>
    <row r="6" spans="1:249" s="3" customFormat="1" ht="12" customHeight="1">
      <c r="A6" s="179" t="s">
        <v>486</v>
      </c>
      <c r="B6" s="13" t="s">
        <v>488</v>
      </c>
      <c r="C6" s="177">
        <f aca="true" t="shared" si="0" ref="C6:I6">SUM(C7+C8+C9)</f>
        <v>41985.03999999999</v>
      </c>
      <c r="D6" s="177">
        <f t="shared" si="0"/>
        <v>45460.24</v>
      </c>
      <c r="E6" s="177">
        <f t="shared" si="0"/>
        <v>42070</v>
      </c>
      <c r="F6" s="177">
        <f t="shared" si="0"/>
        <v>42070</v>
      </c>
      <c r="G6" s="178">
        <f t="shared" si="0"/>
        <v>40070</v>
      </c>
      <c r="H6" s="177">
        <f t="shared" si="0"/>
        <v>42070</v>
      </c>
      <c r="I6" s="177">
        <f t="shared" si="0"/>
        <v>42070</v>
      </c>
      <c r="IO6"/>
    </row>
    <row r="7" spans="1:249" s="3" customFormat="1" ht="15" customHeight="1" hidden="1">
      <c r="A7" s="50">
        <v>121001</v>
      </c>
      <c r="B7" s="49" t="s">
        <v>197</v>
      </c>
      <c r="C7" s="106">
        <v>16956.42</v>
      </c>
      <c r="D7" s="106">
        <v>19040.5</v>
      </c>
      <c r="E7" s="106">
        <v>16000</v>
      </c>
      <c r="F7" s="106">
        <v>16000</v>
      </c>
      <c r="G7" s="101">
        <v>16000</v>
      </c>
      <c r="H7" s="106">
        <v>16000</v>
      </c>
      <c r="I7" s="106">
        <v>16000</v>
      </c>
      <c r="IO7"/>
    </row>
    <row r="8" spans="1:249" s="2" customFormat="1" ht="15" customHeight="1" hidden="1">
      <c r="A8" s="50">
        <v>121002</v>
      </c>
      <c r="B8" s="49" t="s">
        <v>198</v>
      </c>
      <c r="C8" s="106">
        <v>24957.92</v>
      </c>
      <c r="D8" s="106">
        <v>26349.04</v>
      </c>
      <c r="E8" s="106">
        <v>26000</v>
      </c>
      <c r="F8" s="106">
        <v>26000</v>
      </c>
      <c r="G8" s="101">
        <v>24000</v>
      </c>
      <c r="H8" s="106">
        <v>26000</v>
      </c>
      <c r="I8" s="106">
        <v>26000</v>
      </c>
      <c r="IO8"/>
    </row>
    <row r="9" spans="1:249" s="2" customFormat="1" ht="15.75" customHeight="1" hidden="1">
      <c r="A9" s="50">
        <v>121003</v>
      </c>
      <c r="B9" s="49" t="s">
        <v>3</v>
      </c>
      <c r="C9" s="106">
        <v>70.7</v>
      </c>
      <c r="D9" s="106">
        <v>70.7</v>
      </c>
      <c r="E9" s="106">
        <v>70</v>
      </c>
      <c r="F9" s="106">
        <v>70</v>
      </c>
      <c r="G9" s="101">
        <v>70</v>
      </c>
      <c r="H9" s="106">
        <v>70</v>
      </c>
      <c r="I9" s="106">
        <v>70</v>
      </c>
      <c r="IO9"/>
    </row>
    <row r="10" spans="1:249" s="2" customFormat="1" ht="12.75">
      <c r="A10" s="48"/>
      <c r="B10" s="49"/>
      <c r="C10" s="106"/>
      <c r="D10" s="106"/>
      <c r="E10" s="106"/>
      <c r="F10" s="106"/>
      <c r="G10" s="101"/>
      <c r="H10" s="106"/>
      <c r="I10" s="106"/>
      <c r="IO10"/>
    </row>
    <row r="11" spans="1:249" s="2" customFormat="1" ht="12.75">
      <c r="A11" s="62">
        <v>130</v>
      </c>
      <c r="B11" s="62" t="s">
        <v>489</v>
      </c>
      <c r="C11" s="23"/>
      <c r="D11" s="105">
        <f aca="true" t="shared" si="1" ref="D11:I11">SUM(D12+D13+D14+D15+D16)</f>
        <v>75861.31</v>
      </c>
      <c r="E11" s="105">
        <f t="shared" si="1"/>
        <v>61660</v>
      </c>
      <c r="F11" s="105">
        <f t="shared" si="1"/>
        <v>67600</v>
      </c>
      <c r="G11" s="100">
        <f>SUM(G12+G13+G14+G15+G16)</f>
        <v>62160</v>
      </c>
      <c r="H11" s="105">
        <f t="shared" si="1"/>
        <v>62160</v>
      </c>
      <c r="I11" s="105">
        <f t="shared" si="1"/>
        <v>62160</v>
      </c>
      <c r="IO11"/>
    </row>
    <row r="12" spans="1:249" s="3" customFormat="1" ht="0" customHeight="1" hidden="1">
      <c r="A12" s="63" t="s">
        <v>4</v>
      </c>
      <c r="B12" s="49" t="s">
        <v>199</v>
      </c>
      <c r="C12" s="106">
        <v>1676</v>
      </c>
      <c r="D12" s="106">
        <v>1674</v>
      </c>
      <c r="E12" s="106">
        <v>1600</v>
      </c>
      <c r="F12" s="106">
        <v>1600</v>
      </c>
      <c r="G12" s="101">
        <v>1600</v>
      </c>
      <c r="H12" s="106">
        <v>1600</v>
      </c>
      <c r="I12" s="106">
        <v>1600</v>
      </c>
      <c r="IO12"/>
    </row>
    <row r="13" spans="1:249" s="2" customFormat="1" ht="12" customHeight="1" hidden="1">
      <c r="A13" s="63" t="s">
        <v>9</v>
      </c>
      <c r="B13" s="49" t="s">
        <v>10</v>
      </c>
      <c r="C13" s="106">
        <v>387</v>
      </c>
      <c r="D13" s="106">
        <v>171</v>
      </c>
      <c r="E13" s="106">
        <v>500</v>
      </c>
      <c r="F13" s="106">
        <v>500</v>
      </c>
      <c r="G13" s="101">
        <v>200</v>
      </c>
      <c r="H13" s="106">
        <v>200</v>
      </c>
      <c r="I13" s="106">
        <v>200</v>
      </c>
      <c r="IO13"/>
    </row>
    <row r="14" spans="1:249" s="2" customFormat="1" ht="12" customHeight="1" hidden="1">
      <c r="A14" s="63" t="s">
        <v>5</v>
      </c>
      <c r="B14" s="49" t="s">
        <v>6</v>
      </c>
      <c r="C14" s="106">
        <v>50</v>
      </c>
      <c r="D14" s="106">
        <v>0</v>
      </c>
      <c r="E14" s="106">
        <v>60</v>
      </c>
      <c r="F14" s="106">
        <v>0</v>
      </c>
      <c r="G14" s="101">
        <v>60</v>
      </c>
      <c r="H14" s="106">
        <v>60</v>
      </c>
      <c r="I14" s="106">
        <v>60</v>
      </c>
      <c r="IO14"/>
    </row>
    <row r="15" spans="1:249" s="2" customFormat="1" ht="11.25" customHeight="1" hidden="1">
      <c r="A15" s="63" t="s">
        <v>7</v>
      </c>
      <c r="B15" s="49" t="s">
        <v>8</v>
      </c>
      <c r="C15" s="106">
        <v>535.26</v>
      </c>
      <c r="D15" s="106">
        <v>332.64</v>
      </c>
      <c r="E15" s="106">
        <v>500</v>
      </c>
      <c r="F15" s="106">
        <v>500</v>
      </c>
      <c r="G15" s="101">
        <v>300</v>
      </c>
      <c r="H15" s="106">
        <v>300</v>
      </c>
      <c r="I15" s="106">
        <v>300</v>
      </c>
      <c r="IO15"/>
    </row>
    <row r="16" spans="1:249" s="2" customFormat="1" ht="11.25" customHeight="1" hidden="1">
      <c r="A16" s="63" t="s">
        <v>269</v>
      </c>
      <c r="B16" s="49" t="s">
        <v>270</v>
      </c>
      <c r="C16" s="106">
        <v>61335.96</v>
      </c>
      <c r="D16" s="106">
        <v>73683.67</v>
      </c>
      <c r="E16" s="106">
        <v>59000</v>
      </c>
      <c r="F16" s="106">
        <v>65000</v>
      </c>
      <c r="G16" s="101">
        <v>60000</v>
      </c>
      <c r="H16" s="106">
        <v>60000</v>
      </c>
      <c r="I16" s="106">
        <v>60000</v>
      </c>
      <c r="IO16"/>
    </row>
    <row r="17" spans="1:249" s="2" customFormat="1" ht="12.75" customHeight="1">
      <c r="A17" s="63"/>
      <c r="B17" s="182" t="s">
        <v>491</v>
      </c>
      <c r="C17" s="106"/>
      <c r="D17" s="106"/>
      <c r="E17" s="106"/>
      <c r="F17" s="106"/>
      <c r="G17" s="101"/>
      <c r="H17" s="106"/>
      <c r="I17" s="106"/>
      <c r="IO17"/>
    </row>
    <row r="18" spans="1:249" s="2" customFormat="1" ht="12" customHeight="1">
      <c r="A18" s="62">
        <v>210</v>
      </c>
      <c r="B18" s="23" t="s">
        <v>492</v>
      </c>
      <c r="C18" s="98">
        <f aca="true" t="shared" si="2" ref="C18:I18">SUM(C19+C20+C21+C22+C23+C24+C25+C26+C27+C28+C29)</f>
        <v>93483.44</v>
      </c>
      <c r="D18" s="98">
        <f t="shared" si="2"/>
        <v>91612.31</v>
      </c>
      <c r="E18" s="98">
        <f t="shared" si="2"/>
        <v>92767</v>
      </c>
      <c r="F18" s="98">
        <f t="shared" si="2"/>
        <v>92767</v>
      </c>
      <c r="G18" s="99">
        <f>SUM(G19+G20+G21+G22+G23+G24+G25+G26+G27+G28+G29)</f>
        <v>90537</v>
      </c>
      <c r="H18" s="98">
        <f t="shared" si="2"/>
        <v>90537</v>
      </c>
      <c r="I18" s="98">
        <f t="shared" si="2"/>
        <v>90537</v>
      </c>
      <c r="IO18"/>
    </row>
    <row r="19" spans="1:249" s="2" customFormat="1" ht="12.75" hidden="1">
      <c r="A19" s="50">
        <v>212002</v>
      </c>
      <c r="B19" s="49" t="s">
        <v>11</v>
      </c>
      <c r="C19" s="106">
        <v>1057.41</v>
      </c>
      <c r="D19" s="106">
        <v>666.28</v>
      </c>
      <c r="E19" s="106">
        <v>500</v>
      </c>
      <c r="F19" s="106">
        <v>500</v>
      </c>
      <c r="G19" s="101">
        <v>500</v>
      </c>
      <c r="H19" s="106">
        <v>500</v>
      </c>
      <c r="I19" s="106">
        <v>500</v>
      </c>
      <c r="IO19"/>
    </row>
    <row r="20" spans="1:249" s="2" customFormat="1" ht="12.75" hidden="1">
      <c r="A20" s="50">
        <v>212002</v>
      </c>
      <c r="B20" s="49" t="s">
        <v>271</v>
      </c>
      <c r="C20" s="106">
        <v>868.96</v>
      </c>
      <c r="D20" s="106">
        <v>875.32</v>
      </c>
      <c r="E20" s="106">
        <v>1000</v>
      </c>
      <c r="F20" s="106">
        <v>1000</v>
      </c>
      <c r="G20" s="101">
        <v>900</v>
      </c>
      <c r="H20" s="106">
        <v>900</v>
      </c>
      <c r="I20" s="106">
        <v>900</v>
      </c>
      <c r="IO20"/>
    </row>
    <row r="21" spans="1:249" s="2" customFormat="1" ht="12.75" hidden="1">
      <c r="A21" s="50">
        <v>212003</v>
      </c>
      <c r="B21" s="49" t="s">
        <v>247</v>
      </c>
      <c r="C21" s="106">
        <v>9641.02</v>
      </c>
      <c r="D21" s="106">
        <v>8844.42</v>
      </c>
      <c r="E21" s="106">
        <v>9793</v>
      </c>
      <c r="F21" s="106">
        <v>9793</v>
      </c>
      <c r="G21" s="101">
        <v>7663</v>
      </c>
      <c r="H21" s="106">
        <v>7663</v>
      </c>
      <c r="I21" s="106">
        <v>7663</v>
      </c>
      <c r="IO21"/>
    </row>
    <row r="22" spans="1:249" s="2" customFormat="1" ht="12.75" hidden="1">
      <c r="A22" s="50">
        <v>212003</v>
      </c>
      <c r="B22" s="49" t="s">
        <v>208</v>
      </c>
      <c r="C22" s="106">
        <v>14476.52</v>
      </c>
      <c r="D22" s="106">
        <v>14134.96</v>
      </c>
      <c r="E22" s="106">
        <v>14477</v>
      </c>
      <c r="F22" s="106">
        <v>14477</v>
      </c>
      <c r="G22" s="101">
        <v>14477</v>
      </c>
      <c r="H22" s="106">
        <v>14477</v>
      </c>
      <c r="I22" s="106">
        <v>14477</v>
      </c>
      <c r="IO22"/>
    </row>
    <row r="23" spans="1:249" s="2" customFormat="1" ht="12.75" hidden="1">
      <c r="A23" s="50">
        <v>212003</v>
      </c>
      <c r="B23" s="49" t="s">
        <v>240</v>
      </c>
      <c r="C23" s="106">
        <v>17785</v>
      </c>
      <c r="D23" s="106">
        <v>17916</v>
      </c>
      <c r="E23" s="106">
        <v>17916</v>
      </c>
      <c r="F23" s="106">
        <v>17916</v>
      </c>
      <c r="G23" s="101">
        <v>17916</v>
      </c>
      <c r="H23" s="106">
        <v>17916</v>
      </c>
      <c r="I23" s="106">
        <v>17916</v>
      </c>
      <c r="IO23"/>
    </row>
    <row r="24" spans="1:249" s="2" customFormat="1" ht="12.75" hidden="1">
      <c r="A24" s="50">
        <v>212003</v>
      </c>
      <c r="B24" s="49" t="s">
        <v>239</v>
      </c>
      <c r="C24" s="106">
        <v>17914</v>
      </c>
      <c r="D24" s="106">
        <v>18009</v>
      </c>
      <c r="E24" s="106">
        <v>17916</v>
      </c>
      <c r="F24" s="106">
        <v>17916</v>
      </c>
      <c r="G24" s="101">
        <v>17916</v>
      </c>
      <c r="H24" s="106">
        <v>17916</v>
      </c>
      <c r="I24" s="106">
        <v>17916</v>
      </c>
      <c r="IO24"/>
    </row>
    <row r="25" spans="1:249" s="2" customFormat="1" ht="12.75" hidden="1">
      <c r="A25" s="50">
        <v>212003</v>
      </c>
      <c r="B25" s="49" t="s">
        <v>207</v>
      </c>
      <c r="C25" s="106">
        <v>16260</v>
      </c>
      <c r="D25" s="106">
        <v>16104</v>
      </c>
      <c r="E25" s="106">
        <v>16104</v>
      </c>
      <c r="F25" s="106">
        <v>16104</v>
      </c>
      <c r="G25" s="101">
        <v>16104</v>
      </c>
      <c r="H25" s="106">
        <v>16104</v>
      </c>
      <c r="I25" s="106">
        <v>16104</v>
      </c>
      <c r="IO25"/>
    </row>
    <row r="26" spans="1:249" s="2" customFormat="1" ht="12.75" hidden="1">
      <c r="A26" s="50">
        <v>212003</v>
      </c>
      <c r="B26" s="49" t="s">
        <v>209</v>
      </c>
      <c r="C26" s="106">
        <v>14735</v>
      </c>
      <c r="D26" s="106">
        <v>14869</v>
      </c>
      <c r="E26" s="106">
        <v>14868</v>
      </c>
      <c r="F26" s="106">
        <v>14868</v>
      </c>
      <c r="G26" s="101">
        <v>14868</v>
      </c>
      <c r="H26" s="106">
        <v>14868</v>
      </c>
      <c r="I26" s="106">
        <v>14868</v>
      </c>
      <c r="IO26"/>
    </row>
    <row r="27" spans="1:249" s="2" customFormat="1" ht="12" customHeight="1" hidden="1">
      <c r="A27" s="50">
        <v>212003</v>
      </c>
      <c r="B27" s="49" t="s">
        <v>256</v>
      </c>
      <c r="C27" s="106">
        <v>193.33</v>
      </c>
      <c r="D27" s="106">
        <v>193.33</v>
      </c>
      <c r="E27" s="106">
        <v>193</v>
      </c>
      <c r="F27" s="106">
        <v>193</v>
      </c>
      <c r="G27" s="101">
        <v>193</v>
      </c>
      <c r="H27" s="106">
        <v>193</v>
      </c>
      <c r="I27" s="106">
        <v>193</v>
      </c>
      <c r="IO27"/>
    </row>
    <row r="28" spans="1:249" s="2" customFormat="1" ht="13.5" customHeight="1" hidden="1">
      <c r="A28" s="48">
        <v>212003</v>
      </c>
      <c r="B28" s="49" t="s">
        <v>350</v>
      </c>
      <c r="C28" s="106">
        <v>552.2</v>
      </c>
      <c r="D28" s="106">
        <v>0</v>
      </c>
      <c r="E28" s="106">
        <v>0</v>
      </c>
      <c r="F28" s="106">
        <v>0</v>
      </c>
      <c r="G28" s="101">
        <v>0</v>
      </c>
      <c r="H28" s="106">
        <v>0</v>
      </c>
      <c r="I28" s="106">
        <v>0</v>
      </c>
      <c r="IO28"/>
    </row>
    <row r="29" spans="1:249" s="2" customFormat="1" ht="13.5" customHeight="1" hidden="1">
      <c r="A29" s="48">
        <v>211003</v>
      </c>
      <c r="B29" s="49" t="s">
        <v>257</v>
      </c>
      <c r="C29" s="106">
        <v>0</v>
      </c>
      <c r="D29" s="106">
        <v>0</v>
      </c>
      <c r="E29" s="106">
        <v>0</v>
      </c>
      <c r="F29" s="106">
        <v>0</v>
      </c>
      <c r="G29" s="101">
        <v>0</v>
      </c>
      <c r="H29" s="106">
        <v>0</v>
      </c>
      <c r="I29" s="106">
        <v>0</v>
      </c>
      <c r="IO29"/>
    </row>
    <row r="30" spans="1:249" s="2" customFormat="1" ht="13.5" customHeight="1">
      <c r="A30" s="48"/>
      <c r="B30" s="49"/>
      <c r="C30" s="106"/>
      <c r="D30" s="106"/>
      <c r="E30" s="106"/>
      <c r="F30" s="106"/>
      <c r="G30" s="101"/>
      <c r="H30" s="106"/>
      <c r="I30" s="106"/>
      <c r="IO30"/>
    </row>
    <row r="31" spans="1:249" s="2" customFormat="1" ht="12.75" customHeight="1">
      <c r="A31" s="62">
        <v>220</v>
      </c>
      <c r="B31" s="23" t="s">
        <v>493</v>
      </c>
      <c r="C31" s="105">
        <f aca="true" t="shared" si="3" ref="C31:I31">SUM(C32+C33+C34+C35+C36+C37+C38+C39+C40)</f>
        <v>13938.97</v>
      </c>
      <c r="D31" s="105">
        <f t="shared" si="3"/>
        <v>15881.43</v>
      </c>
      <c r="E31" s="105">
        <f t="shared" si="3"/>
        <v>7606</v>
      </c>
      <c r="F31" s="105">
        <f t="shared" si="3"/>
        <v>11026</v>
      </c>
      <c r="G31" s="100">
        <f>SUM(G32+G33+G34+G35+G36+G37+G38+G39+G40)</f>
        <v>7171</v>
      </c>
      <c r="H31" s="105">
        <f t="shared" si="3"/>
        <v>7171</v>
      </c>
      <c r="I31" s="105">
        <f t="shared" si="3"/>
        <v>7171</v>
      </c>
      <c r="IO31"/>
    </row>
    <row r="32" spans="1:249" s="2" customFormat="1" ht="0" customHeight="1" hidden="1">
      <c r="A32" s="180">
        <v>221002</v>
      </c>
      <c r="B32" s="49" t="s">
        <v>380</v>
      </c>
      <c r="C32" s="106">
        <v>8465.4</v>
      </c>
      <c r="D32" s="106">
        <v>9799.2</v>
      </c>
      <c r="E32" s="106">
        <v>4000</v>
      </c>
      <c r="F32" s="106">
        <v>6000</v>
      </c>
      <c r="G32" s="101">
        <v>4000</v>
      </c>
      <c r="H32" s="106">
        <v>4000</v>
      </c>
      <c r="I32" s="106">
        <v>4000</v>
      </c>
      <c r="IO32"/>
    </row>
    <row r="33" spans="1:249" s="3" customFormat="1" ht="12" customHeight="1" hidden="1">
      <c r="A33" s="181">
        <v>221002</v>
      </c>
      <c r="B33" s="49" t="s">
        <v>170</v>
      </c>
      <c r="C33" s="106">
        <v>180.62</v>
      </c>
      <c r="D33" s="106">
        <v>136.69</v>
      </c>
      <c r="E33" s="106">
        <v>0</v>
      </c>
      <c r="F33" s="106">
        <v>60</v>
      </c>
      <c r="G33" s="101">
        <v>0</v>
      </c>
      <c r="H33" s="106">
        <v>0</v>
      </c>
      <c r="I33" s="106">
        <v>0</v>
      </c>
      <c r="IO33"/>
    </row>
    <row r="34" spans="1:249" s="2" customFormat="1" ht="12" customHeight="1" hidden="1">
      <c r="A34" s="50">
        <v>222003</v>
      </c>
      <c r="B34" s="49" t="s">
        <v>12</v>
      </c>
      <c r="C34" s="106">
        <v>15</v>
      </c>
      <c r="D34" s="106">
        <v>100</v>
      </c>
      <c r="E34" s="106">
        <v>0</v>
      </c>
      <c r="F34" s="106">
        <v>121</v>
      </c>
      <c r="G34" s="101">
        <v>0</v>
      </c>
      <c r="H34" s="106">
        <v>0</v>
      </c>
      <c r="I34" s="106">
        <v>0</v>
      </c>
      <c r="IO34"/>
    </row>
    <row r="35" spans="1:249" s="2" customFormat="1" ht="13.5" customHeight="1" hidden="1">
      <c r="A35" s="50">
        <v>223001</v>
      </c>
      <c r="B35" s="49" t="s">
        <v>180</v>
      </c>
      <c r="C35" s="106">
        <v>316.8</v>
      </c>
      <c r="D35" s="106">
        <v>424.8</v>
      </c>
      <c r="E35" s="106">
        <v>871</v>
      </c>
      <c r="F35" s="106">
        <v>480</v>
      </c>
      <c r="G35" s="101">
        <v>436</v>
      </c>
      <c r="H35" s="106">
        <v>436</v>
      </c>
      <c r="I35" s="106">
        <v>436</v>
      </c>
      <c r="IO35"/>
    </row>
    <row r="36" spans="1:249" s="2" customFormat="1" ht="12.75" hidden="1">
      <c r="A36" s="50">
        <v>223001</v>
      </c>
      <c r="B36" s="49" t="s">
        <v>246</v>
      </c>
      <c r="C36" s="106">
        <v>3484.64</v>
      </c>
      <c r="D36" s="106">
        <v>3879.92</v>
      </c>
      <c r="E36" s="106">
        <v>2735</v>
      </c>
      <c r="F36" s="106">
        <v>2735</v>
      </c>
      <c r="G36" s="101">
        <v>2735</v>
      </c>
      <c r="H36" s="106">
        <v>2735</v>
      </c>
      <c r="I36" s="106">
        <v>2735</v>
      </c>
      <c r="IO36"/>
    </row>
    <row r="37" spans="1:249" s="2" customFormat="1" ht="12.75" hidden="1">
      <c r="A37" s="50">
        <v>223001</v>
      </c>
      <c r="B37" s="49" t="s">
        <v>419</v>
      </c>
      <c r="C37" s="106">
        <v>922.45</v>
      </c>
      <c r="D37" s="106">
        <v>200</v>
      </c>
      <c r="E37" s="106">
        <v>0</v>
      </c>
      <c r="F37" s="106">
        <v>60</v>
      </c>
      <c r="G37" s="101">
        <v>0</v>
      </c>
      <c r="H37" s="106">
        <v>0</v>
      </c>
      <c r="I37" s="106">
        <v>0</v>
      </c>
      <c r="IO37"/>
    </row>
    <row r="38" spans="1:249" s="2" customFormat="1" ht="12.75" hidden="1">
      <c r="A38" s="50">
        <v>223001</v>
      </c>
      <c r="B38" s="49" t="s">
        <v>174</v>
      </c>
      <c r="C38" s="106">
        <v>524.15</v>
      </c>
      <c r="D38" s="106">
        <v>1334.12</v>
      </c>
      <c r="E38" s="106">
        <v>0</v>
      </c>
      <c r="F38" s="106">
        <v>1570</v>
      </c>
      <c r="G38" s="101">
        <v>0</v>
      </c>
      <c r="H38" s="106">
        <v>0</v>
      </c>
      <c r="I38" s="106">
        <v>0</v>
      </c>
      <c r="IO38"/>
    </row>
    <row r="39" spans="1:249" s="2" customFormat="1" ht="12.75" hidden="1">
      <c r="A39" s="50">
        <v>223001</v>
      </c>
      <c r="B39" s="49" t="s">
        <v>193</v>
      </c>
      <c r="C39" s="106">
        <v>12.91</v>
      </c>
      <c r="D39" s="106">
        <v>0</v>
      </c>
      <c r="E39" s="106">
        <v>0</v>
      </c>
      <c r="F39" s="106">
        <v>0</v>
      </c>
      <c r="G39" s="101">
        <v>0</v>
      </c>
      <c r="H39" s="106">
        <v>0</v>
      </c>
      <c r="I39" s="106">
        <v>0</v>
      </c>
      <c r="IO39"/>
    </row>
    <row r="40" spans="1:249" s="2" customFormat="1" ht="13.5" customHeight="1" hidden="1">
      <c r="A40" s="50">
        <v>221001</v>
      </c>
      <c r="B40" s="49" t="s">
        <v>376</v>
      </c>
      <c r="C40" s="106">
        <v>17</v>
      </c>
      <c r="D40" s="106">
        <v>6.7</v>
      </c>
      <c r="E40" s="106">
        <v>0</v>
      </c>
      <c r="F40" s="106">
        <v>0</v>
      </c>
      <c r="G40" s="101">
        <v>0</v>
      </c>
      <c r="H40" s="106">
        <v>0</v>
      </c>
      <c r="I40" s="106">
        <v>0</v>
      </c>
      <c r="IO40"/>
    </row>
    <row r="41" spans="1:249" s="2" customFormat="1" ht="12.75" customHeight="1">
      <c r="A41" s="50"/>
      <c r="B41" s="49"/>
      <c r="C41" s="106"/>
      <c r="D41" s="106"/>
      <c r="E41" s="106"/>
      <c r="F41" s="106"/>
      <c r="G41" s="101"/>
      <c r="H41" s="106"/>
      <c r="I41" s="106"/>
      <c r="IO41"/>
    </row>
    <row r="42" spans="1:249" s="2" customFormat="1" ht="12.75" customHeight="1">
      <c r="A42" s="62">
        <v>240</v>
      </c>
      <c r="B42" s="13" t="s">
        <v>494</v>
      </c>
      <c r="C42" s="105">
        <f aca="true" t="shared" si="4" ref="C42:I42">SUM(C43+C44)</f>
        <v>1850.9</v>
      </c>
      <c r="D42" s="105">
        <f t="shared" si="4"/>
        <v>189.35</v>
      </c>
      <c r="E42" s="105">
        <f t="shared" si="4"/>
        <v>0</v>
      </c>
      <c r="F42" s="105">
        <f t="shared" si="4"/>
        <v>0</v>
      </c>
      <c r="G42" s="100">
        <f t="shared" si="4"/>
        <v>0</v>
      </c>
      <c r="H42" s="105">
        <f t="shared" si="4"/>
        <v>0</v>
      </c>
      <c r="I42" s="105">
        <f t="shared" si="4"/>
        <v>0</v>
      </c>
      <c r="IO42"/>
    </row>
    <row r="43" spans="1:249" s="4" customFormat="1" ht="0" customHeight="1" hidden="1">
      <c r="A43" s="48">
        <v>243</v>
      </c>
      <c r="B43" s="49" t="s">
        <v>13</v>
      </c>
      <c r="C43" s="106">
        <v>1850.9</v>
      </c>
      <c r="D43" s="106">
        <v>189.35</v>
      </c>
      <c r="E43" s="106">
        <v>0</v>
      </c>
      <c r="F43" s="106">
        <v>0</v>
      </c>
      <c r="G43" s="101">
        <v>0</v>
      </c>
      <c r="H43" s="106">
        <v>0</v>
      </c>
      <c r="I43" s="106">
        <v>0</v>
      </c>
      <c r="IO43"/>
    </row>
    <row r="44" spans="1:249" s="2" customFormat="1" ht="12" customHeight="1" hidden="1">
      <c r="A44" s="48">
        <v>246</v>
      </c>
      <c r="B44" s="49" t="s">
        <v>188</v>
      </c>
      <c r="C44" s="106">
        <v>0</v>
      </c>
      <c r="D44" s="106">
        <v>0</v>
      </c>
      <c r="E44" s="106">
        <v>0</v>
      </c>
      <c r="F44" s="106">
        <v>0</v>
      </c>
      <c r="G44" s="101">
        <v>0</v>
      </c>
      <c r="H44" s="106">
        <v>0</v>
      </c>
      <c r="I44" s="106">
        <v>0</v>
      </c>
      <c r="IO44"/>
    </row>
    <row r="45" spans="1:249" s="2" customFormat="1" ht="12.75" customHeight="1">
      <c r="A45" s="48"/>
      <c r="B45" s="49"/>
      <c r="C45" s="106"/>
      <c r="D45" s="106"/>
      <c r="E45" s="106"/>
      <c r="F45" s="106"/>
      <c r="G45" s="101"/>
      <c r="H45" s="106"/>
      <c r="I45" s="106"/>
      <c r="IO45"/>
    </row>
    <row r="46" spans="1:249" s="2" customFormat="1" ht="12.75" customHeight="1">
      <c r="A46" s="62">
        <v>290</v>
      </c>
      <c r="B46" s="23" t="s">
        <v>14</v>
      </c>
      <c r="C46" s="105">
        <f aca="true" t="shared" si="5" ref="C46:I46">SUM(C47+C48+C49+C50+C51+C52+C53)</f>
        <v>19517.91</v>
      </c>
      <c r="D46" s="105">
        <f t="shared" si="5"/>
        <v>46191.47000000001</v>
      </c>
      <c r="E46" s="105">
        <f t="shared" si="5"/>
        <v>0</v>
      </c>
      <c r="F46" s="105">
        <f t="shared" si="5"/>
        <v>50192</v>
      </c>
      <c r="G46" s="100">
        <f t="shared" si="5"/>
        <v>0</v>
      </c>
      <c r="H46" s="105">
        <f t="shared" si="5"/>
        <v>0</v>
      </c>
      <c r="I46" s="105">
        <f t="shared" si="5"/>
        <v>0</v>
      </c>
      <c r="IO46"/>
    </row>
    <row r="47" spans="1:249" s="2" customFormat="1" ht="0" customHeight="1" hidden="1">
      <c r="A47" s="63" t="s">
        <v>215</v>
      </c>
      <c r="B47" s="49" t="s">
        <v>469</v>
      </c>
      <c r="C47" s="106">
        <v>966.7</v>
      </c>
      <c r="D47" s="106">
        <v>1006.09</v>
      </c>
      <c r="E47" s="106">
        <v>0</v>
      </c>
      <c r="F47" s="106">
        <v>2171</v>
      </c>
      <c r="G47" s="101">
        <v>0</v>
      </c>
      <c r="H47" s="106">
        <v>0</v>
      </c>
      <c r="I47" s="106">
        <v>0</v>
      </c>
      <c r="IO47"/>
    </row>
    <row r="48" spans="1:249" s="2" customFormat="1" ht="11.25" customHeight="1" hidden="1">
      <c r="A48" s="63" t="s">
        <v>15</v>
      </c>
      <c r="B48" s="49" t="s">
        <v>146</v>
      </c>
      <c r="C48" s="106">
        <v>1456.6</v>
      </c>
      <c r="D48" s="106">
        <v>2100.46</v>
      </c>
      <c r="E48" s="106">
        <v>0</v>
      </c>
      <c r="F48" s="106">
        <v>1323</v>
      </c>
      <c r="G48" s="101">
        <v>0</v>
      </c>
      <c r="H48" s="106">
        <v>0</v>
      </c>
      <c r="I48" s="106">
        <v>0</v>
      </c>
      <c r="IO48"/>
    </row>
    <row r="49" spans="1:249" s="2" customFormat="1" ht="11.25" customHeight="1" hidden="1">
      <c r="A49" s="63" t="s">
        <v>226</v>
      </c>
      <c r="B49" s="49" t="s">
        <v>272</v>
      </c>
      <c r="C49" s="106">
        <v>14230.37</v>
      </c>
      <c r="D49" s="106">
        <v>42670.65</v>
      </c>
      <c r="E49" s="106">
        <v>0</v>
      </c>
      <c r="F49" s="106">
        <v>35487</v>
      </c>
      <c r="G49" s="101">
        <v>0</v>
      </c>
      <c r="H49" s="106">
        <v>0</v>
      </c>
      <c r="I49" s="106">
        <v>0</v>
      </c>
      <c r="IO49"/>
    </row>
    <row r="50" spans="1:249" s="2" customFormat="1" ht="11.25" customHeight="1" hidden="1">
      <c r="A50" s="63" t="s">
        <v>377</v>
      </c>
      <c r="B50" s="49" t="s">
        <v>378</v>
      </c>
      <c r="C50" s="106">
        <v>1889.85</v>
      </c>
      <c r="D50" s="106">
        <v>0</v>
      </c>
      <c r="E50" s="106">
        <v>0</v>
      </c>
      <c r="F50" s="106">
        <v>0</v>
      </c>
      <c r="G50" s="101">
        <v>0</v>
      </c>
      <c r="H50" s="106">
        <v>0</v>
      </c>
      <c r="I50" s="106">
        <v>0</v>
      </c>
      <c r="IO50"/>
    </row>
    <row r="51" spans="1:249" s="2" customFormat="1" ht="11.25" customHeight="1" hidden="1">
      <c r="A51" s="63" t="s">
        <v>121</v>
      </c>
      <c r="B51" s="49" t="s">
        <v>326</v>
      </c>
      <c r="C51" s="106">
        <v>0</v>
      </c>
      <c r="D51" s="106">
        <v>0</v>
      </c>
      <c r="E51" s="106">
        <v>0</v>
      </c>
      <c r="F51" s="106">
        <v>0</v>
      </c>
      <c r="G51" s="101">
        <v>0</v>
      </c>
      <c r="H51" s="106">
        <v>0</v>
      </c>
      <c r="I51" s="106">
        <v>0</v>
      </c>
      <c r="IO51"/>
    </row>
    <row r="52" spans="1:249" s="2" customFormat="1" ht="11.25" customHeight="1" hidden="1">
      <c r="A52" s="63" t="s">
        <v>121</v>
      </c>
      <c r="B52" s="49" t="s">
        <v>458</v>
      </c>
      <c r="C52" s="106">
        <v>39.86</v>
      </c>
      <c r="D52" s="106">
        <v>27.87</v>
      </c>
      <c r="E52" s="106">
        <v>0</v>
      </c>
      <c r="F52" s="106">
        <v>11</v>
      </c>
      <c r="G52" s="101">
        <v>0</v>
      </c>
      <c r="H52" s="106">
        <v>0</v>
      </c>
      <c r="I52" s="106">
        <v>0</v>
      </c>
      <c r="IO52"/>
    </row>
    <row r="53" spans="1:249" s="2" customFormat="1" ht="13.5" customHeight="1" hidden="1">
      <c r="A53" s="63" t="s">
        <v>121</v>
      </c>
      <c r="B53" s="49" t="s">
        <v>399</v>
      </c>
      <c r="C53" s="106">
        <v>934.53</v>
      </c>
      <c r="D53" s="106">
        <v>386.4</v>
      </c>
      <c r="E53" s="106">
        <v>0</v>
      </c>
      <c r="F53" s="106">
        <v>11200</v>
      </c>
      <c r="G53" s="101">
        <v>0</v>
      </c>
      <c r="H53" s="106">
        <v>0</v>
      </c>
      <c r="I53" s="106">
        <v>0</v>
      </c>
      <c r="IO53"/>
    </row>
    <row r="54" spans="1:249" s="2" customFormat="1" ht="14.25" customHeight="1">
      <c r="A54" s="63"/>
      <c r="B54" s="49"/>
      <c r="C54" s="106"/>
      <c r="D54" s="106"/>
      <c r="E54" s="106"/>
      <c r="F54" s="106"/>
      <c r="G54" s="101"/>
      <c r="H54" s="106"/>
      <c r="I54" s="106"/>
      <c r="IO54"/>
    </row>
    <row r="55" spans="1:249" s="2" customFormat="1" ht="14.25" customHeight="1">
      <c r="A55" s="143"/>
      <c r="B55" s="144" t="s">
        <v>16</v>
      </c>
      <c r="C55" s="145">
        <f>SUM(C5+C6+C11+C18+C31+C42+C46)</f>
        <v>1379106.0599999998</v>
      </c>
      <c r="D55" s="145">
        <f aca="true" t="shared" si="6" ref="D55:I55">SUM(D5+D6+D11+D18+D31+D42+D46)</f>
        <v>1444435.49</v>
      </c>
      <c r="E55" s="145">
        <f t="shared" si="6"/>
        <v>1391785</v>
      </c>
      <c r="F55" s="145">
        <f t="shared" si="6"/>
        <v>1393719</v>
      </c>
      <c r="G55" s="145">
        <f t="shared" si="6"/>
        <v>1556798</v>
      </c>
      <c r="H55" s="145">
        <f t="shared" si="6"/>
        <v>1589400</v>
      </c>
      <c r="I55" s="145">
        <f t="shared" si="6"/>
        <v>1613240</v>
      </c>
      <c r="IO55"/>
    </row>
    <row r="56" spans="1:249" s="2" customFormat="1" ht="12.75" customHeight="1">
      <c r="A56" s="50"/>
      <c r="B56" s="23"/>
      <c r="C56" s="106"/>
      <c r="D56" s="106"/>
      <c r="E56" s="106"/>
      <c r="F56" s="106"/>
      <c r="G56" s="101"/>
      <c r="H56" s="106"/>
      <c r="I56" s="106"/>
      <c r="IO56"/>
    </row>
    <row r="57" spans="1:249" s="2" customFormat="1" ht="12.75" customHeight="1">
      <c r="A57" s="175">
        <v>310</v>
      </c>
      <c r="B57" s="183" t="s">
        <v>17</v>
      </c>
      <c r="C57" s="174">
        <f>SUM(C58+C59+C60+C61+C62+C63+C67+C68+C69+C70+C71+C72+C73+C74+C75++C76+C77+C78+C79+C80+C81+C82+C83+C84+C85+C86+C87)</f>
        <v>668368.99</v>
      </c>
      <c r="D57" s="174">
        <f>SUM(D58+D59+D60+D61+D62+D63+D64+D65+D66+D67+D68+D69+D70+D71+D72+D73+D74+D75+D76+D77+D78+D79+D80+D81+D82+D83+D84+D85+D86+D87)</f>
        <v>756849.8</v>
      </c>
      <c r="E57" s="174">
        <f>SUM(E58+E59+E60+E61+E62+E63+E66+E67+E68+E69+E70+E71+E72++E73+E74+E75+E76+E77+E78+E79+E80+E81+E82+E83+E84+E85+E86+E87)</f>
        <v>641450</v>
      </c>
      <c r="F57" s="174">
        <f>SUM(F58+F59+F60+F61+F62+F63+F64+F65+F66+F67+F68+F69+F70+F71+F72++F73+F74+F75+F76+F77+F78+F79+F80+F81+F82+F83+F84+F85+F86+F87)</f>
        <v>711110.9500000001</v>
      </c>
      <c r="G57" s="174">
        <f>SUM(G58+G59+G60+G61+G62+G63+G64+G65+G66+G67+G68+G69+G70+G71+G72++G73+G74+G75+G76+G77+G78+G79+G80+G81+G82+G83+G84+G85+G86+G87)</f>
        <v>630130</v>
      </c>
      <c r="H57" s="174">
        <f>SUM(H58+H59+H60+H61+H62+H63+H66+H67+H68+H69+H70+H71+H72+H73+H74+H75+H76+H77+H78+H79+H80+H81+H82+H83+H84+H85+H86+H87)</f>
        <v>630430</v>
      </c>
      <c r="I57" s="174">
        <f>SUM(I58+I59+I60+I61+I62+I63+I66+I67+I68+I69+I70+I71+I72+I73+I74+I75+I76+I77+I78+I79+I80+I81+I82+I83+I84+I85+I86+I87)</f>
        <v>630930</v>
      </c>
      <c r="IO57"/>
    </row>
    <row r="58" spans="1:249" s="2" customFormat="1" ht="13.5" customHeight="1" hidden="1">
      <c r="A58" s="48">
        <v>312001</v>
      </c>
      <c r="B58" s="49" t="s">
        <v>138</v>
      </c>
      <c r="C58" s="106">
        <v>4966.33</v>
      </c>
      <c r="D58" s="106">
        <v>2941.34</v>
      </c>
      <c r="E58" s="106">
        <v>0</v>
      </c>
      <c r="F58" s="106">
        <v>0</v>
      </c>
      <c r="G58" s="101">
        <v>0</v>
      </c>
      <c r="H58" s="106">
        <v>0</v>
      </c>
      <c r="I58" s="106">
        <v>0</v>
      </c>
      <c r="IO58"/>
    </row>
    <row r="59" spans="1:249" s="2" customFormat="1" ht="12" customHeight="1" hidden="1" outlineLevel="1">
      <c r="A59" s="48">
        <v>312001</v>
      </c>
      <c r="B59" s="49" t="s">
        <v>351</v>
      </c>
      <c r="C59" s="106">
        <v>1654.3</v>
      </c>
      <c r="D59" s="106">
        <v>810.7</v>
      </c>
      <c r="E59" s="106">
        <v>0</v>
      </c>
      <c r="F59" s="106">
        <v>0</v>
      </c>
      <c r="G59" s="101">
        <v>0</v>
      </c>
      <c r="H59" s="106">
        <v>0</v>
      </c>
      <c r="I59" s="106">
        <v>0</v>
      </c>
      <c r="IO59"/>
    </row>
    <row r="60" spans="1:249" s="2" customFormat="1" ht="12" customHeight="1" hidden="1" outlineLevel="1">
      <c r="A60" s="48">
        <v>312001</v>
      </c>
      <c r="B60" s="49" t="s">
        <v>196</v>
      </c>
      <c r="C60" s="106">
        <v>558.97</v>
      </c>
      <c r="D60" s="106">
        <v>931.7</v>
      </c>
      <c r="E60" s="106">
        <v>500</v>
      </c>
      <c r="F60" s="106">
        <v>340</v>
      </c>
      <c r="G60" s="101">
        <v>0</v>
      </c>
      <c r="H60" s="106">
        <v>0</v>
      </c>
      <c r="I60" s="106">
        <v>0</v>
      </c>
      <c r="IO60"/>
    </row>
    <row r="61" spans="1:249" s="2" customFormat="1" ht="10.5" customHeight="1" hidden="1" outlineLevel="1">
      <c r="A61" s="48">
        <v>312001</v>
      </c>
      <c r="B61" s="49" t="s">
        <v>400</v>
      </c>
      <c r="C61" s="106">
        <v>3004.57</v>
      </c>
      <c r="D61" s="106">
        <v>491.68</v>
      </c>
      <c r="E61" s="106">
        <v>0</v>
      </c>
      <c r="F61" s="106">
        <v>0</v>
      </c>
      <c r="G61" s="101">
        <v>0</v>
      </c>
      <c r="H61" s="106">
        <v>0</v>
      </c>
      <c r="I61" s="106">
        <v>0</v>
      </c>
      <c r="IO61"/>
    </row>
    <row r="62" spans="1:249" s="2" customFormat="1" ht="10.5" customHeight="1" hidden="1" outlineLevel="1">
      <c r="A62" s="48">
        <v>312001</v>
      </c>
      <c r="B62" s="49" t="s">
        <v>258</v>
      </c>
      <c r="C62" s="106">
        <v>3000</v>
      </c>
      <c r="D62" s="106">
        <v>3000</v>
      </c>
      <c r="E62" s="106">
        <v>3000</v>
      </c>
      <c r="F62" s="106">
        <v>3000</v>
      </c>
      <c r="G62" s="101">
        <v>3000</v>
      </c>
      <c r="H62" s="106">
        <v>3000</v>
      </c>
      <c r="I62" s="106">
        <v>3000</v>
      </c>
      <c r="IO62"/>
    </row>
    <row r="63" spans="1:249" s="2" customFormat="1" ht="10.5" customHeight="1" hidden="1" outlineLevel="1">
      <c r="A63" s="48">
        <v>312001</v>
      </c>
      <c r="B63" s="49" t="s">
        <v>432</v>
      </c>
      <c r="C63" s="106">
        <v>4146</v>
      </c>
      <c r="D63" s="106">
        <v>0</v>
      </c>
      <c r="E63" s="106">
        <v>0</v>
      </c>
      <c r="F63" s="106">
        <v>0</v>
      </c>
      <c r="G63" s="101">
        <v>0</v>
      </c>
      <c r="H63" s="106">
        <v>0</v>
      </c>
      <c r="I63" s="106">
        <v>0</v>
      </c>
      <c r="IO63"/>
    </row>
    <row r="64" spans="1:249" s="2" customFormat="1" ht="10.5" customHeight="1" hidden="1" outlineLevel="1">
      <c r="A64" s="48">
        <v>312001</v>
      </c>
      <c r="B64" s="49" t="s">
        <v>459</v>
      </c>
      <c r="C64" s="106">
        <v>0</v>
      </c>
      <c r="D64" s="106">
        <v>7459.69</v>
      </c>
      <c r="E64" s="106">
        <v>0</v>
      </c>
      <c r="F64" s="106">
        <v>37215</v>
      </c>
      <c r="G64" s="101">
        <v>0</v>
      </c>
      <c r="H64" s="106">
        <v>0</v>
      </c>
      <c r="I64" s="106">
        <v>0</v>
      </c>
      <c r="IO64"/>
    </row>
    <row r="65" spans="1:249" s="2" customFormat="1" ht="10.5" customHeight="1" hidden="1" outlineLevel="1">
      <c r="A65" s="48">
        <v>312001</v>
      </c>
      <c r="B65" s="49" t="s">
        <v>460</v>
      </c>
      <c r="C65" s="106">
        <v>0</v>
      </c>
      <c r="D65" s="106">
        <v>76.26</v>
      </c>
      <c r="E65" s="106">
        <v>0</v>
      </c>
      <c r="F65" s="106">
        <v>237</v>
      </c>
      <c r="G65" s="101">
        <v>0</v>
      </c>
      <c r="H65" s="106">
        <v>0</v>
      </c>
      <c r="I65" s="106">
        <v>0</v>
      </c>
      <c r="IO65"/>
    </row>
    <row r="66" spans="1:249" s="2" customFormat="1" ht="10.5" customHeight="1" hidden="1" outlineLevel="1">
      <c r="A66" s="153">
        <v>312001</v>
      </c>
      <c r="B66" s="7" t="s">
        <v>443</v>
      </c>
      <c r="C66" s="106">
        <v>0</v>
      </c>
      <c r="D66" s="106">
        <v>22037.85</v>
      </c>
      <c r="E66" s="106">
        <v>0</v>
      </c>
      <c r="F66" s="106">
        <v>0</v>
      </c>
      <c r="G66" s="101">
        <v>0</v>
      </c>
      <c r="H66" s="106">
        <v>0</v>
      </c>
      <c r="I66" s="106">
        <v>0</v>
      </c>
      <c r="IO66"/>
    </row>
    <row r="67" spans="1:249" s="2" customFormat="1" ht="10.5" customHeight="1" hidden="1" outlineLevel="1">
      <c r="A67" s="48">
        <v>312001</v>
      </c>
      <c r="B67" s="49" t="s">
        <v>393</v>
      </c>
      <c r="C67" s="106">
        <v>33938.4</v>
      </c>
      <c r="D67" s="106">
        <v>44060.4</v>
      </c>
      <c r="E67" s="106">
        <v>0</v>
      </c>
      <c r="F67" s="106">
        <v>10000</v>
      </c>
      <c r="G67" s="101">
        <v>0</v>
      </c>
      <c r="H67" s="106">
        <v>0</v>
      </c>
      <c r="I67" s="106">
        <v>0</v>
      </c>
      <c r="IO67"/>
    </row>
    <row r="68" spans="1:249" s="2" customFormat="1" ht="10.5" customHeight="1" hidden="1" outlineLevel="1">
      <c r="A68" s="48">
        <v>312008</v>
      </c>
      <c r="B68" s="49" t="s">
        <v>461</v>
      </c>
      <c r="C68" s="106">
        <v>1500</v>
      </c>
      <c r="D68" s="106">
        <v>0</v>
      </c>
      <c r="E68" s="106">
        <v>0</v>
      </c>
      <c r="F68" s="106">
        <v>2000</v>
      </c>
      <c r="G68" s="101">
        <v>0</v>
      </c>
      <c r="H68" s="106">
        <v>0</v>
      </c>
      <c r="I68" s="106">
        <v>0</v>
      </c>
      <c r="IO68"/>
    </row>
    <row r="69" spans="1:249" s="2" customFormat="1" ht="12" customHeight="1" hidden="1" outlineLevel="1">
      <c r="A69" s="50" t="s">
        <v>159</v>
      </c>
      <c r="B69" s="49" t="s">
        <v>186</v>
      </c>
      <c r="C69" s="106">
        <v>5120.46</v>
      </c>
      <c r="D69" s="106">
        <v>5629.44</v>
      </c>
      <c r="E69" s="106">
        <v>5120</v>
      </c>
      <c r="F69" s="106">
        <v>5664.75</v>
      </c>
      <c r="G69" s="101">
        <v>5120</v>
      </c>
      <c r="H69" s="106">
        <v>5120</v>
      </c>
      <c r="I69" s="106">
        <v>5120</v>
      </c>
      <c r="IO69"/>
    </row>
    <row r="70" spans="1:249" s="2" customFormat="1" ht="12" customHeight="1" hidden="1" outlineLevel="1">
      <c r="A70" s="50" t="s">
        <v>160</v>
      </c>
      <c r="B70" s="49" t="s">
        <v>183</v>
      </c>
      <c r="C70" s="106">
        <v>1160.61</v>
      </c>
      <c r="D70" s="106">
        <v>1156.65</v>
      </c>
      <c r="E70" s="106">
        <v>1161</v>
      </c>
      <c r="F70" s="106">
        <v>1150.71</v>
      </c>
      <c r="G70" s="101">
        <v>1161</v>
      </c>
      <c r="H70" s="106">
        <v>1161</v>
      </c>
      <c r="I70" s="106">
        <v>1161</v>
      </c>
      <c r="IO70"/>
    </row>
    <row r="71" spans="1:249" s="2" customFormat="1" ht="12" customHeight="1" hidden="1" outlineLevel="1">
      <c r="A71" s="50" t="s">
        <v>160</v>
      </c>
      <c r="B71" s="49" t="s">
        <v>261</v>
      </c>
      <c r="C71" s="106">
        <v>24.4</v>
      </c>
      <c r="D71" s="106">
        <v>24.4</v>
      </c>
      <c r="E71" s="106">
        <v>0</v>
      </c>
      <c r="F71" s="106">
        <v>32.4</v>
      </c>
      <c r="G71" s="101">
        <v>0</v>
      </c>
      <c r="H71" s="106">
        <v>0</v>
      </c>
      <c r="I71" s="106">
        <v>0</v>
      </c>
      <c r="IO71"/>
    </row>
    <row r="72" spans="1:249" s="2" customFormat="1" ht="12" customHeight="1" hidden="1" outlineLevel="1">
      <c r="A72" s="50" t="s">
        <v>161</v>
      </c>
      <c r="B72" s="49" t="s">
        <v>184</v>
      </c>
      <c r="C72" s="106">
        <v>4593.2</v>
      </c>
      <c r="D72" s="106">
        <v>5116.95</v>
      </c>
      <c r="E72" s="106">
        <v>5100</v>
      </c>
      <c r="F72" s="106">
        <v>4518.45</v>
      </c>
      <c r="G72" s="101">
        <v>5100</v>
      </c>
      <c r="H72" s="106">
        <v>5100</v>
      </c>
      <c r="I72" s="106">
        <v>5100</v>
      </c>
      <c r="IO72"/>
    </row>
    <row r="73" spans="1:249" s="2" customFormat="1" ht="12" customHeight="1" hidden="1" outlineLevel="1">
      <c r="A73" s="50" t="s">
        <v>162</v>
      </c>
      <c r="B73" s="49" t="s">
        <v>185</v>
      </c>
      <c r="C73" s="106">
        <v>328.77</v>
      </c>
      <c r="D73" s="106">
        <v>332.96</v>
      </c>
      <c r="E73" s="106">
        <v>337</v>
      </c>
      <c r="F73" s="106">
        <v>341.73</v>
      </c>
      <c r="G73" s="101">
        <v>337</v>
      </c>
      <c r="H73" s="106">
        <v>337</v>
      </c>
      <c r="I73" s="106">
        <v>337</v>
      </c>
      <c r="IO73"/>
    </row>
    <row r="74" spans="1:249" s="2" customFormat="1" ht="12.75" customHeight="1" hidden="1" outlineLevel="1">
      <c r="A74" s="50" t="s">
        <v>163</v>
      </c>
      <c r="B74" s="49" t="s">
        <v>187</v>
      </c>
      <c r="C74" s="106">
        <v>151.93</v>
      </c>
      <c r="D74" s="106">
        <v>151.42</v>
      </c>
      <c r="E74" s="106">
        <v>155</v>
      </c>
      <c r="F74" s="106">
        <v>150.64</v>
      </c>
      <c r="G74" s="101">
        <v>155</v>
      </c>
      <c r="H74" s="106">
        <v>155</v>
      </c>
      <c r="I74" s="106">
        <v>155</v>
      </c>
      <c r="IO74"/>
    </row>
    <row r="75" spans="1:249" s="2" customFormat="1" ht="10.5" customHeight="1" hidden="1" outlineLevel="1">
      <c r="A75" s="48" t="s">
        <v>164</v>
      </c>
      <c r="B75" s="49" t="s">
        <v>392</v>
      </c>
      <c r="C75" s="106">
        <v>315.4</v>
      </c>
      <c r="D75" s="106">
        <v>149.4</v>
      </c>
      <c r="E75" s="106">
        <v>700</v>
      </c>
      <c r="F75" s="106">
        <v>200</v>
      </c>
      <c r="G75" s="101">
        <v>700</v>
      </c>
      <c r="H75" s="106">
        <v>700</v>
      </c>
      <c r="I75" s="106">
        <v>700</v>
      </c>
      <c r="IO75"/>
    </row>
    <row r="76" spans="1:249" s="2" customFormat="1" ht="10.5" customHeight="1" hidden="1" outlineLevel="1">
      <c r="A76" s="48">
        <v>312012</v>
      </c>
      <c r="B76" s="49" t="s">
        <v>135</v>
      </c>
      <c r="C76" s="106">
        <v>394.55</v>
      </c>
      <c r="D76" s="106">
        <v>439.96</v>
      </c>
      <c r="E76" s="106">
        <v>320</v>
      </c>
      <c r="F76" s="106">
        <v>320</v>
      </c>
      <c r="G76" s="101">
        <v>440</v>
      </c>
      <c r="H76" s="106">
        <v>440</v>
      </c>
      <c r="I76" s="106">
        <v>440</v>
      </c>
      <c r="IO76"/>
    </row>
    <row r="77" spans="1:249" s="2" customFormat="1" ht="12" customHeight="1" hidden="1" outlineLevel="1">
      <c r="A77" s="50" t="s">
        <v>166</v>
      </c>
      <c r="B77" s="49" t="s">
        <v>18</v>
      </c>
      <c r="C77" s="106">
        <v>569557</v>
      </c>
      <c r="D77" s="106">
        <v>621856</v>
      </c>
      <c r="E77" s="106">
        <v>597006</v>
      </c>
      <c r="F77" s="106">
        <v>606633</v>
      </c>
      <c r="G77" s="101">
        <v>597006</v>
      </c>
      <c r="H77" s="106">
        <v>597006</v>
      </c>
      <c r="I77" s="106">
        <v>597006</v>
      </c>
      <c r="IO77"/>
    </row>
    <row r="78" spans="1:249" s="2" customFormat="1" ht="12" customHeight="1" hidden="1" outlineLevel="1">
      <c r="A78" s="50">
        <v>312012</v>
      </c>
      <c r="B78" s="49" t="s">
        <v>214</v>
      </c>
      <c r="C78" s="106">
        <v>6210.6</v>
      </c>
      <c r="D78" s="106">
        <v>13411</v>
      </c>
      <c r="E78" s="106">
        <v>13411</v>
      </c>
      <c r="F78" s="106">
        <v>13411</v>
      </c>
      <c r="G78" s="101">
        <v>13411</v>
      </c>
      <c r="H78" s="106">
        <v>13411</v>
      </c>
      <c r="I78" s="106">
        <v>13411</v>
      </c>
      <c r="IO78"/>
    </row>
    <row r="79" spans="1:249" s="2" customFormat="1" ht="10.5" customHeight="1" hidden="1" outlineLevel="1">
      <c r="A79" s="50">
        <v>312012</v>
      </c>
      <c r="B79" s="49" t="s">
        <v>114</v>
      </c>
      <c r="C79" s="106">
        <v>6227</v>
      </c>
      <c r="D79" s="106">
        <v>5792</v>
      </c>
      <c r="E79" s="106">
        <v>3436</v>
      </c>
      <c r="F79" s="106">
        <v>5888</v>
      </c>
      <c r="G79" s="101">
        <v>0</v>
      </c>
      <c r="H79" s="106">
        <v>0</v>
      </c>
      <c r="I79" s="106">
        <v>0</v>
      </c>
      <c r="IO79"/>
    </row>
    <row r="80" spans="1:249" s="2" customFormat="1" ht="10.5" customHeight="1" hidden="1" outlineLevel="1">
      <c r="A80" s="50">
        <v>312012</v>
      </c>
      <c r="B80" s="49" t="s">
        <v>132</v>
      </c>
      <c r="C80" s="106">
        <v>850</v>
      </c>
      <c r="D80" s="106">
        <v>850</v>
      </c>
      <c r="E80" s="106">
        <v>1050</v>
      </c>
      <c r="F80" s="106">
        <v>450</v>
      </c>
      <c r="G80" s="101">
        <v>0</v>
      </c>
      <c r="H80" s="106">
        <v>0</v>
      </c>
      <c r="I80" s="106">
        <v>0</v>
      </c>
      <c r="IO80"/>
    </row>
    <row r="81" spans="1:249" s="2" customFormat="1" ht="10.5" customHeight="1" hidden="1" outlineLevel="1">
      <c r="A81" s="50">
        <v>312012</v>
      </c>
      <c r="B81" s="49" t="s">
        <v>260</v>
      </c>
      <c r="C81" s="106">
        <v>1061</v>
      </c>
      <c r="D81" s="106">
        <v>6420</v>
      </c>
      <c r="E81" s="106">
        <v>0</v>
      </c>
      <c r="F81" s="106">
        <v>4657</v>
      </c>
      <c r="G81" s="101">
        <v>0</v>
      </c>
      <c r="H81" s="106">
        <v>0</v>
      </c>
      <c r="I81" s="106">
        <v>0</v>
      </c>
      <c r="IO81"/>
    </row>
    <row r="82" spans="1:249" s="2" customFormat="1" ht="10.5" customHeight="1" hidden="1" outlineLevel="1">
      <c r="A82" s="50">
        <v>312012</v>
      </c>
      <c r="B82" s="49" t="s">
        <v>472</v>
      </c>
      <c r="C82" s="88">
        <v>4648</v>
      </c>
      <c r="D82" s="88">
        <v>4690</v>
      </c>
      <c r="E82" s="88">
        <v>3454</v>
      </c>
      <c r="F82" s="88">
        <v>4707</v>
      </c>
      <c r="G82" s="89">
        <v>3700</v>
      </c>
      <c r="H82" s="88">
        <v>4000</v>
      </c>
      <c r="I82" s="88">
        <v>4500</v>
      </c>
      <c r="IO82"/>
    </row>
    <row r="83" spans="1:249" s="2" customFormat="1" ht="12" customHeight="1" hidden="1" outlineLevel="1">
      <c r="A83" s="50">
        <v>312012</v>
      </c>
      <c r="B83" s="49" t="s">
        <v>471</v>
      </c>
      <c r="C83" s="106">
        <v>807.5</v>
      </c>
      <c r="D83" s="106">
        <v>0</v>
      </c>
      <c r="E83" s="106">
        <v>0</v>
      </c>
      <c r="F83" s="106">
        <v>2800</v>
      </c>
      <c r="G83" s="101">
        <v>0</v>
      </c>
      <c r="H83" s="106">
        <v>0</v>
      </c>
      <c r="I83" s="106">
        <v>0</v>
      </c>
      <c r="IO83"/>
    </row>
    <row r="84" spans="1:249" s="2" customFormat="1" ht="12" customHeight="1" hidden="1" outlineLevel="1">
      <c r="A84" s="50">
        <v>312012</v>
      </c>
      <c r="B84" s="49" t="s">
        <v>259</v>
      </c>
      <c r="C84" s="106">
        <v>4050</v>
      </c>
      <c r="D84" s="106">
        <v>3000</v>
      </c>
      <c r="E84" s="106">
        <v>3900</v>
      </c>
      <c r="F84" s="106">
        <v>0</v>
      </c>
      <c r="G84" s="101">
        <v>0</v>
      </c>
      <c r="H84" s="106">
        <v>0</v>
      </c>
      <c r="I84" s="106">
        <v>0</v>
      </c>
      <c r="IO84"/>
    </row>
    <row r="85" spans="1:249" s="2" customFormat="1" ht="12" customHeight="1" hidden="1" outlineLevel="1">
      <c r="A85" s="50">
        <v>312012</v>
      </c>
      <c r="B85" s="49" t="s">
        <v>470</v>
      </c>
      <c r="C85" s="106">
        <v>3100</v>
      </c>
      <c r="D85" s="106">
        <v>960</v>
      </c>
      <c r="E85" s="106">
        <v>2800</v>
      </c>
      <c r="F85" s="106">
        <v>0</v>
      </c>
      <c r="G85" s="101">
        <v>0</v>
      </c>
      <c r="H85" s="106">
        <v>0</v>
      </c>
      <c r="I85" s="106">
        <v>0</v>
      </c>
      <c r="IO85"/>
    </row>
    <row r="86" spans="1:249" s="2" customFormat="1" ht="12" customHeight="1" hidden="1" outlineLevel="1">
      <c r="A86" s="48">
        <v>311</v>
      </c>
      <c r="B86" s="49" t="s">
        <v>379</v>
      </c>
      <c r="C86" s="106">
        <v>7000</v>
      </c>
      <c r="D86" s="106">
        <v>0</v>
      </c>
      <c r="E86" s="106">
        <v>0</v>
      </c>
      <c r="F86" s="106">
        <v>0</v>
      </c>
      <c r="G86" s="101">
        <v>0</v>
      </c>
      <c r="H86" s="106">
        <v>0</v>
      </c>
      <c r="I86" s="106">
        <v>0</v>
      </c>
      <c r="IO86"/>
    </row>
    <row r="87" spans="1:249" s="2" customFormat="1" ht="12" customHeight="1" hidden="1" outlineLevel="1">
      <c r="A87" s="48">
        <v>312012</v>
      </c>
      <c r="B87" s="49" t="s">
        <v>415</v>
      </c>
      <c r="C87" s="106">
        <v>0</v>
      </c>
      <c r="D87" s="106">
        <v>5060</v>
      </c>
      <c r="E87" s="106">
        <v>0</v>
      </c>
      <c r="F87" s="106">
        <v>7394.27</v>
      </c>
      <c r="G87" s="101">
        <v>0</v>
      </c>
      <c r="H87" s="106">
        <v>0</v>
      </c>
      <c r="I87" s="106">
        <v>0</v>
      </c>
      <c r="IO87"/>
    </row>
    <row r="88" spans="1:249" s="2" customFormat="1" ht="13.5" customHeight="1" collapsed="1">
      <c r="A88" s="48"/>
      <c r="B88" s="49"/>
      <c r="C88" s="106"/>
      <c r="D88" s="106"/>
      <c r="E88" s="106"/>
      <c r="F88" s="106"/>
      <c r="G88" s="101"/>
      <c r="H88" s="106"/>
      <c r="I88" s="106"/>
      <c r="IO88"/>
    </row>
    <row r="89" spans="1:249" s="2" customFormat="1" ht="17.25" customHeight="1">
      <c r="A89" s="140"/>
      <c r="B89" s="141" t="s">
        <v>210</v>
      </c>
      <c r="C89" s="142">
        <f aca="true" t="shared" si="7" ref="C89:I89">SUM(C55+C57)</f>
        <v>2047475.0499999998</v>
      </c>
      <c r="D89" s="142">
        <f t="shared" si="7"/>
        <v>2201285.29</v>
      </c>
      <c r="E89" s="142">
        <f t="shared" si="7"/>
        <v>2033235</v>
      </c>
      <c r="F89" s="142">
        <f t="shared" si="7"/>
        <v>2104829.95</v>
      </c>
      <c r="G89" s="142">
        <f>SUM(G55+G57)</f>
        <v>2186928</v>
      </c>
      <c r="H89" s="142">
        <f t="shared" si="7"/>
        <v>2219830</v>
      </c>
      <c r="I89" s="142">
        <f t="shared" si="7"/>
        <v>2244170</v>
      </c>
      <c r="IO89"/>
    </row>
    <row r="90" spans="1:249" s="2" customFormat="1" ht="12.75">
      <c r="A90" s="62"/>
      <c r="B90" s="23"/>
      <c r="C90" s="106"/>
      <c r="D90" s="106"/>
      <c r="E90" s="106"/>
      <c r="F90" s="106"/>
      <c r="G90" s="101"/>
      <c r="H90" s="106"/>
      <c r="I90" s="106"/>
      <c r="IO90"/>
    </row>
    <row r="91" spans="1:249" s="2" customFormat="1" ht="12.75">
      <c r="A91" s="62"/>
      <c r="B91" s="23"/>
      <c r="C91" s="106"/>
      <c r="D91" s="106"/>
      <c r="E91" s="106"/>
      <c r="F91" s="106"/>
      <c r="G91" s="101"/>
      <c r="H91" s="106"/>
      <c r="I91" s="106"/>
      <c r="IO91"/>
    </row>
    <row r="92" spans="1:249" s="2" customFormat="1" ht="22.5" customHeight="1">
      <c r="A92" s="184" t="s">
        <v>19</v>
      </c>
      <c r="B92" s="187"/>
      <c r="C92" s="94"/>
      <c r="D92" s="94"/>
      <c r="E92" s="94"/>
      <c r="F92" s="94"/>
      <c r="G92" s="95"/>
      <c r="H92" s="94"/>
      <c r="I92" s="94"/>
      <c r="IO92"/>
    </row>
    <row r="93" spans="1:249" s="2" customFormat="1" ht="12.75">
      <c r="A93" s="62">
        <v>230</v>
      </c>
      <c r="B93" s="13" t="s">
        <v>20</v>
      </c>
      <c r="C93" s="105">
        <f aca="true" t="shared" si="8" ref="C93:I93">SUM(C94+C95)</f>
        <v>33.41</v>
      </c>
      <c r="D93" s="105">
        <f t="shared" si="8"/>
        <v>6.7</v>
      </c>
      <c r="E93" s="105">
        <f t="shared" si="8"/>
        <v>0</v>
      </c>
      <c r="F93" s="105">
        <f t="shared" si="8"/>
        <v>11220</v>
      </c>
      <c r="G93" s="100">
        <f t="shared" si="8"/>
        <v>0</v>
      </c>
      <c r="H93" s="105">
        <f t="shared" si="8"/>
        <v>0</v>
      </c>
      <c r="I93" s="105">
        <f t="shared" si="8"/>
        <v>0</v>
      </c>
      <c r="IO93"/>
    </row>
    <row r="94" spans="1:249" s="2" customFormat="1" ht="0" customHeight="1" hidden="1">
      <c r="A94" s="48">
        <v>231</v>
      </c>
      <c r="B94" s="80" t="s">
        <v>21</v>
      </c>
      <c r="C94" s="106">
        <v>0</v>
      </c>
      <c r="D94" s="106">
        <v>0</v>
      </c>
      <c r="E94" s="106">
        <v>0</v>
      </c>
      <c r="F94" s="106">
        <v>0</v>
      </c>
      <c r="G94" s="101">
        <v>0</v>
      </c>
      <c r="H94" s="106">
        <v>0</v>
      </c>
      <c r="I94" s="106">
        <v>0</v>
      </c>
      <c r="IO94"/>
    </row>
    <row r="95" spans="1:249" s="2" customFormat="1" ht="12.75" hidden="1">
      <c r="A95" s="50">
        <v>233001</v>
      </c>
      <c r="B95" s="49" t="s">
        <v>22</v>
      </c>
      <c r="C95" s="106">
        <v>33.41</v>
      </c>
      <c r="D95" s="106">
        <v>6.7</v>
      </c>
      <c r="E95" s="106">
        <v>0</v>
      </c>
      <c r="F95" s="106">
        <v>11220</v>
      </c>
      <c r="G95" s="101">
        <v>0</v>
      </c>
      <c r="H95" s="106">
        <v>0</v>
      </c>
      <c r="I95" s="106">
        <v>0</v>
      </c>
      <c r="IO95"/>
    </row>
    <row r="96" spans="1:249" s="2" customFormat="1" ht="12.75">
      <c r="A96" s="50"/>
      <c r="B96" s="49"/>
      <c r="C96" s="106"/>
      <c r="D96" s="106"/>
      <c r="E96" s="106"/>
      <c r="F96" s="106"/>
      <c r="G96" s="101"/>
      <c r="H96" s="106"/>
      <c r="I96" s="106"/>
      <c r="IO96"/>
    </row>
    <row r="97" spans="1:249" s="2" customFormat="1" ht="12.75">
      <c r="A97" s="64">
        <v>320</v>
      </c>
      <c r="B97" s="13" t="s">
        <v>23</v>
      </c>
      <c r="C97" s="105">
        <f>SUM(C98+C99+C100+C101+C102+C103)</f>
        <v>0</v>
      </c>
      <c r="D97" s="105">
        <f>SUM(D98+D99+D100+D101+D102+D103)</f>
        <v>0</v>
      </c>
      <c r="E97" s="105">
        <f>SUM(E98+E99+E100+E101+E102+E103)</f>
        <v>0</v>
      </c>
      <c r="F97" s="105">
        <f>SUM(F98+F99+F100+F101+F102+F103)</f>
        <v>0</v>
      </c>
      <c r="G97" s="100">
        <f>SUM(G98+G99+G100+G101+G102+G103)</f>
        <v>0</v>
      </c>
      <c r="H97" s="105">
        <f>SUM(H98+H99+H100+H101+H102)</f>
        <v>0</v>
      </c>
      <c r="I97" s="105">
        <f>SUM(I98+I99+I100+I101+I102)</f>
        <v>0</v>
      </c>
      <c r="IO97"/>
    </row>
    <row r="98" spans="1:249" s="2" customFormat="1" ht="0" customHeight="1" hidden="1">
      <c r="A98" s="50">
        <v>322001</v>
      </c>
      <c r="B98" s="49" t="s">
        <v>390</v>
      </c>
      <c r="C98" s="106">
        <v>0</v>
      </c>
      <c r="D98" s="106">
        <v>0</v>
      </c>
      <c r="E98" s="106">
        <v>0</v>
      </c>
      <c r="F98" s="106">
        <v>0</v>
      </c>
      <c r="G98" s="101">
        <v>0</v>
      </c>
      <c r="H98" s="106">
        <v>0</v>
      </c>
      <c r="I98" s="106">
        <v>0</v>
      </c>
      <c r="IO98"/>
    </row>
    <row r="99" spans="1:249" s="2" customFormat="1" ht="12.75" hidden="1">
      <c r="A99" s="50">
        <v>322001</v>
      </c>
      <c r="B99" s="49" t="s">
        <v>354</v>
      </c>
      <c r="C99" s="106">
        <v>0</v>
      </c>
      <c r="D99" s="106">
        <v>0</v>
      </c>
      <c r="E99" s="106">
        <v>0</v>
      </c>
      <c r="F99" s="106">
        <v>0</v>
      </c>
      <c r="G99" s="101">
        <v>0</v>
      </c>
      <c r="H99" s="106">
        <v>0</v>
      </c>
      <c r="I99" s="106">
        <v>0</v>
      </c>
      <c r="IO99"/>
    </row>
    <row r="100" spans="1:249" s="2" customFormat="1" ht="12.75" hidden="1">
      <c r="A100" s="50">
        <v>322006</v>
      </c>
      <c r="B100" s="49" t="s">
        <v>401</v>
      </c>
      <c r="C100" s="106">
        <v>0</v>
      </c>
      <c r="D100" s="106">
        <v>0</v>
      </c>
      <c r="E100" s="106">
        <v>0</v>
      </c>
      <c r="F100" s="106">
        <v>0</v>
      </c>
      <c r="G100" s="101">
        <v>0</v>
      </c>
      <c r="H100" s="106">
        <v>0</v>
      </c>
      <c r="I100" s="106">
        <v>0</v>
      </c>
      <c r="IO100"/>
    </row>
    <row r="101" spans="1:249" s="2" customFormat="1" ht="12.75" hidden="1">
      <c r="A101" s="50">
        <v>322006</v>
      </c>
      <c r="B101" s="49" t="s">
        <v>353</v>
      </c>
      <c r="C101" s="106">
        <v>0</v>
      </c>
      <c r="D101" s="106">
        <v>0</v>
      </c>
      <c r="E101" s="106">
        <v>0</v>
      </c>
      <c r="F101" s="106">
        <v>0</v>
      </c>
      <c r="G101" s="101">
        <v>0</v>
      </c>
      <c r="H101" s="106">
        <v>0</v>
      </c>
      <c r="I101" s="106">
        <v>0</v>
      </c>
      <c r="IO101"/>
    </row>
    <row r="102" spans="1:249" s="2" customFormat="1" ht="12.75" hidden="1">
      <c r="A102" s="50">
        <v>322001</v>
      </c>
      <c r="B102" s="36" t="s">
        <v>381</v>
      </c>
      <c r="C102" s="106">
        <v>0</v>
      </c>
      <c r="D102" s="106">
        <v>0</v>
      </c>
      <c r="E102" s="106">
        <v>0</v>
      </c>
      <c r="F102" s="106">
        <v>0</v>
      </c>
      <c r="G102" s="101">
        <v>0</v>
      </c>
      <c r="H102" s="106">
        <v>0</v>
      </c>
      <c r="I102" s="106">
        <v>0</v>
      </c>
      <c r="IO102"/>
    </row>
    <row r="103" spans="1:249" s="2" customFormat="1" ht="12.75" hidden="1">
      <c r="A103" s="50">
        <v>322001</v>
      </c>
      <c r="B103" s="36" t="s">
        <v>382</v>
      </c>
      <c r="C103" s="106">
        <v>0</v>
      </c>
      <c r="D103" s="106">
        <v>0</v>
      </c>
      <c r="E103" s="106">
        <v>0</v>
      </c>
      <c r="F103" s="106">
        <v>0</v>
      </c>
      <c r="G103" s="101">
        <v>0</v>
      </c>
      <c r="H103" s="106"/>
      <c r="I103" s="106"/>
      <c r="IO103"/>
    </row>
    <row r="104" spans="1:249" s="2" customFormat="1" ht="12.75">
      <c r="A104" s="140"/>
      <c r="B104" s="141" t="s">
        <v>241</v>
      </c>
      <c r="C104" s="142">
        <f aca="true" t="shared" si="9" ref="C104:I104">SUM(C93+C97)</f>
        <v>33.41</v>
      </c>
      <c r="D104" s="142">
        <f t="shared" si="9"/>
        <v>6.7</v>
      </c>
      <c r="E104" s="142">
        <f t="shared" si="9"/>
        <v>0</v>
      </c>
      <c r="F104" s="142">
        <f t="shared" si="9"/>
        <v>11220</v>
      </c>
      <c r="G104" s="142">
        <f t="shared" si="9"/>
        <v>0</v>
      </c>
      <c r="H104" s="142">
        <f t="shared" si="9"/>
        <v>0</v>
      </c>
      <c r="I104" s="142">
        <f t="shared" si="9"/>
        <v>0</v>
      </c>
      <c r="IO104"/>
    </row>
    <row r="105" spans="1:249" s="2" customFormat="1" ht="12.75">
      <c r="A105" s="62"/>
      <c r="B105" s="23"/>
      <c r="C105" s="106"/>
      <c r="D105" s="106"/>
      <c r="E105" s="106"/>
      <c r="F105" s="106"/>
      <c r="G105" s="101"/>
      <c r="H105" s="106"/>
      <c r="I105" s="106"/>
      <c r="IO105"/>
    </row>
    <row r="106" spans="1:249" s="2" customFormat="1" ht="30.75" customHeight="1">
      <c r="A106" s="184" t="s">
        <v>24</v>
      </c>
      <c r="B106" s="185"/>
      <c r="C106" s="94"/>
      <c r="D106" s="94"/>
      <c r="E106" s="94"/>
      <c r="F106" s="94"/>
      <c r="G106" s="95"/>
      <c r="H106" s="94"/>
      <c r="I106" s="94"/>
      <c r="IO106"/>
    </row>
    <row r="107" spans="1:249" s="2" customFormat="1" ht="12" customHeight="1">
      <c r="A107" s="62">
        <v>450</v>
      </c>
      <c r="B107" s="13" t="s">
        <v>25</v>
      </c>
      <c r="C107" s="105">
        <f>SUM(C108+C109+C110+C111+C112+C113+C116+C117+C118+C119)</f>
        <v>145587.26</v>
      </c>
      <c r="D107" s="105">
        <f>SUM(D108+D109+D110+D111+D112+D113+D114+D115+D116+D117+D118+D119)</f>
        <v>62667.22</v>
      </c>
      <c r="E107" s="105">
        <f>SUM(E108+E109+E110+E111+E112+E113+E114+E115+E116+E117+E118+E119)</f>
        <v>979000</v>
      </c>
      <c r="F107" s="105">
        <f>SUM(F108+F109+F110+F111+F112+F113+F114+F115+F116+F117+F118+F119)</f>
        <v>1004871.2</v>
      </c>
      <c r="G107" s="100">
        <f>SUM(G108+G109+G110+G111+G112+G113+G114+G115+G116+G117+G118+G119)</f>
        <v>955000</v>
      </c>
      <c r="H107" s="105">
        <f>SUM(H111+H112+H113+H114+H115+H116+H117+H118+H119)</f>
        <v>13968</v>
      </c>
      <c r="I107" s="105">
        <f>SUM(I111+I112+I113+I114+I115+I116+I117+I118+I119)</f>
        <v>13968</v>
      </c>
      <c r="IO107"/>
    </row>
    <row r="108" spans="1:249" s="2" customFormat="1" ht="12" customHeight="1" hidden="1">
      <c r="A108" s="153">
        <v>453001</v>
      </c>
      <c r="B108" s="7" t="s">
        <v>355</v>
      </c>
      <c r="C108" s="154">
        <v>0</v>
      </c>
      <c r="D108" s="154">
        <v>0</v>
      </c>
      <c r="E108" s="154">
        <v>0</v>
      </c>
      <c r="F108" s="154">
        <v>0</v>
      </c>
      <c r="G108" s="155">
        <v>0</v>
      </c>
      <c r="H108" s="154">
        <v>0</v>
      </c>
      <c r="I108" s="154">
        <v>0</v>
      </c>
      <c r="IO108"/>
    </row>
    <row r="109" spans="1:249" s="2" customFormat="1" ht="12" customHeight="1" hidden="1">
      <c r="A109" s="153">
        <v>453001</v>
      </c>
      <c r="B109" s="7" t="s">
        <v>382</v>
      </c>
      <c r="C109" s="154">
        <v>0</v>
      </c>
      <c r="D109" s="154">
        <v>0</v>
      </c>
      <c r="E109" s="154">
        <v>30000</v>
      </c>
      <c r="F109" s="154">
        <v>30000</v>
      </c>
      <c r="G109" s="155">
        <v>0</v>
      </c>
      <c r="H109" s="154">
        <v>0</v>
      </c>
      <c r="I109" s="154">
        <v>0</v>
      </c>
      <c r="IO109"/>
    </row>
    <row r="110" spans="1:249" s="2" customFormat="1" ht="12" customHeight="1" hidden="1">
      <c r="A110" s="153">
        <v>453001</v>
      </c>
      <c r="B110" s="7" t="s">
        <v>411</v>
      </c>
      <c r="C110" s="154">
        <v>9189</v>
      </c>
      <c r="D110" s="154">
        <v>0</v>
      </c>
      <c r="E110" s="154"/>
      <c r="F110" s="154"/>
      <c r="G110" s="155"/>
      <c r="H110" s="154"/>
      <c r="I110" s="154"/>
      <c r="IO110"/>
    </row>
    <row r="111" spans="1:249" s="2" customFormat="1" ht="12" customHeight="1" hidden="1">
      <c r="A111" s="50">
        <v>453</v>
      </c>
      <c r="B111" s="49" t="s">
        <v>370</v>
      </c>
      <c r="C111" s="106">
        <v>0</v>
      </c>
      <c r="D111" s="106">
        <v>0</v>
      </c>
      <c r="E111" s="106">
        <v>149000</v>
      </c>
      <c r="F111" s="106">
        <v>149000</v>
      </c>
      <c r="G111" s="101">
        <v>149000</v>
      </c>
      <c r="H111" s="106">
        <v>0</v>
      </c>
      <c r="I111" s="106">
        <v>0</v>
      </c>
      <c r="IO111"/>
    </row>
    <row r="112" spans="1:249" s="2" customFormat="1" ht="15.75" customHeight="1" hidden="1">
      <c r="A112" s="50">
        <v>453</v>
      </c>
      <c r="B112" s="49" t="s">
        <v>165</v>
      </c>
      <c r="C112" s="106">
        <v>1457.86</v>
      </c>
      <c r="D112" s="106">
        <v>308.39</v>
      </c>
      <c r="E112" s="106">
        <v>0</v>
      </c>
      <c r="F112" s="106">
        <v>0</v>
      </c>
      <c r="G112" s="101">
        <v>1000</v>
      </c>
      <c r="H112" s="106">
        <v>0</v>
      </c>
      <c r="I112" s="106">
        <v>0</v>
      </c>
      <c r="IO112"/>
    </row>
    <row r="113" spans="1:249" s="2" customFormat="1" ht="15.75" customHeight="1" hidden="1">
      <c r="A113" s="50">
        <v>453</v>
      </c>
      <c r="B113" s="49" t="s">
        <v>273</v>
      </c>
      <c r="C113" s="106">
        <v>1300</v>
      </c>
      <c r="D113" s="106">
        <v>7200</v>
      </c>
      <c r="E113" s="106">
        <v>0</v>
      </c>
      <c r="F113" s="106">
        <v>6700</v>
      </c>
      <c r="G113" s="101">
        <v>0</v>
      </c>
      <c r="H113" s="106">
        <v>0</v>
      </c>
      <c r="I113" s="106">
        <v>0</v>
      </c>
      <c r="IO113"/>
    </row>
    <row r="114" spans="1:249" s="2" customFormat="1" ht="15.75" customHeight="1" hidden="1">
      <c r="A114" s="50">
        <v>453</v>
      </c>
      <c r="B114" s="49" t="s">
        <v>416</v>
      </c>
      <c r="C114" s="106">
        <v>0</v>
      </c>
      <c r="D114" s="106">
        <v>7503.69</v>
      </c>
      <c r="E114" s="106">
        <v>0</v>
      </c>
      <c r="F114" s="106">
        <v>0</v>
      </c>
      <c r="G114" s="101">
        <v>0</v>
      </c>
      <c r="H114" s="106">
        <v>0</v>
      </c>
      <c r="I114" s="106">
        <v>0</v>
      </c>
      <c r="IO114"/>
    </row>
    <row r="115" spans="1:249" s="2" customFormat="1" ht="15.75" customHeight="1" hidden="1">
      <c r="A115" s="50">
        <v>453</v>
      </c>
      <c r="B115" s="49" t="s">
        <v>418</v>
      </c>
      <c r="C115" s="106">
        <v>0</v>
      </c>
      <c r="D115" s="106">
        <v>8931.6</v>
      </c>
      <c r="E115" s="106">
        <v>0</v>
      </c>
      <c r="F115" s="106">
        <v>19171.2</v>
      </c>
      <c r="G115" s="101">
        <v>0</v>
      </c>
      <c r="H115" s="106">
        <v>0</v>
      </c>
      <c r="I115" s="106">
        <v>0</v>
      </c>
      <c r="IO115"/>
    </row>
    <row r="116" spans="1:249" s="2" customFormat="1" ht="15.75" customHeight="1" hidden="1">
      <c r="A116" s="50">
        <v>454001</v>
      </c>
      <c r="B116" s="49" t="s">
        <v>352</v>
      </c>
      <c r="C116" s="106">
        <v>124178.4</v>
      </c>
      <c r="D116" s="106">
        <v>36857.22</v>
      </c>
      <c r="E116" s="106">
        <v>800000</v>
      </c>
      <c r="F116" s="106">
        <v>800000</v>
      </c>
      <c r="G116" s="101">
        <v>800000</v>
      </c>
      <c r="H116" s="106">
        <v>13968</v>
      </c>
      <c r="I116" s="106">
        <v>13968</v>
      </c>
      <c r="IO116"/>
    </row>
    <row r="117" spans="1:249" s="2" customFormat="1" ht="15.75" customHeight="1" hidden="1">
      <c r="A117" s="50">
        <v>456002</v>
      </c>
      <c r="B117" s="49" t="s">
        <v>417</v>
      </c>
      <c r="C117" s="106">
        <v>2748</v>
      </c>
      <c r="D117" s="106">
        <v>1840.32</v>
      </c>
      <c r="E117" s="106">
        <v>0</v>
      </c>
      <c r="F117" s="106">
        <v>0</v>
      </c>
      <c r="G117" s="101">
        <v>0</v>
      </c>
      <c r="H117" s="106">
        <v>0</v>
      </c>
      <c r="I117" s="106">
        <v>0</v>
      </c>
      <c r="IO117"/>
    </row>
    <row r="118" spans="1:249" s="2" customFormat="1" ht="15.75" customHeight="1" hidden="1">
      <c r="A118" s="50" t="s">
        <v>479</v>
      </c>
      <c r="B118" s="49" t="s">
        <v>402</v>
      </c>
      <c r="C118" s="106">
        <v>6700</v>
      </c>
      <c r="D118" s="106">
        <v>0</v>
      </c>
      <c r="E118" s="106">
        <v>0</v>
      </c>
      <c r="F118" s="106">
        <v>0</v>
      </c>
      <c r="G118" s="101">
        <v>5000</v>
      </c>
      <c r="H118" s="106">
        <v>0</v>
      </c>
      <c r="I118" s="106">
        <v>0</v>
      </c>
      <c r="IO118"/>
    </row>
    <row r="119" spans="1:249" s="2" customFormat="1" ht="15.75" customHeight="1" hidden="1">
      <c r="A119" s="50">
        <v>456005</v>
      </c>
      <c r="B119" s="49" t="s">
        <v>356</v>
      </c>
      <c r="C119" s="106">
        <v>14</v>
      </c>
      <c r="D119" s="106">
        <v>26</v>
      </c>
      <c r="E119" s="106">
        <v>0</v>
      </c>
      <c r="F119" s="106">
        <v>0</v>
      </c>
      <c r="G119" s="101">
        <v>0</v>
      </c>
      <c r="H119" s="106">
        <v>0</v>
      </c>
      <c r="I119" s="106">
        <v>0</v>
      </c>
      <c r="IO119"/>
    </row>
    <row r="120" spans="1:249" s="2" customFormat="1" ht="16.5" customHeight="1">
      <c r="A120" s="50"/>
      <c r="B120" s="49"/>
      <c r="C120" s="106"/>
      <c r="D120" s="106"/>
      <c r="E120" s="106"/>
      <c r="F120" s="106"/>
      <c r="G120" s="101"/>
      <c r="H120" s="106"/>
      <c r="I120" s="106"/>
      <c r="IO120"/>
    </row>
    <row r="121" spans="1:249" s="2" customFormat="1" ht="12" customHeight="1">
      <c r="A121" s="64" t="s">
        <v>26</v>
      </c>
      <c r="B121" s="49"/>
      <c r="C121" s="105">
        <f aca="true" t="shared" si="10" ref="C121:I121">SUM(C122)</f>
        <v>0</v>
      </c>
      <c r="D121" s="105">
        <f t="shared" si="10"/>
        <v>0</v>
      </c>
      <c r="E121" s="105">
        <f t="shared" si="10"/>
        <v>0</v>
      </c>
      <c r="F121" s="105">
        <f t="shared" si="10"/>
        <v>0</v>
      </c>
      <c r="G121" s="100">
        <f t="shared" si="10"/>
        <v>0</v>
      </c>
      <c r="H121" s="105">
        <f t="shared" si="10"/>
        <v>0</v>
      </c>
      <c r="I121" s="105">
        <f t="shared" si="10"/>
        <v>0</v>
      </c>
      <c r="IO121"/>
    </row>
    <row r="122" spans="1:249" s="2" customFormat="1" ht="12.75" customHeight="1" hidden="1">
      <c r="A122" s="50">
        <v>514002</v>
      </c>
      <c r="B122" s="49" t="s">
        <v>179</v>
      </c>
      <c r="C122" s="106">
        <v>0</v>
      </c>
      <c r="D122" s="106">
        <v>0</v>
      </c>
      <c r="E122" s="106">
        <v>0</v>
      </c>
      <c r="F122" s="106">
        <v>0</v>
      </c>
      <c r="G122" s="101">
        <v>0</v>
      </c>
      <c r="H122" s="106">
        <v>0</v>
      </c>
      <c r="I122" s="106">
        <v>0</v>
      </c>
      <c r="IO122"/>
    </row>
    <row r="123" spans="1:249" s="2" customFormat="1" ht="12.75" customHeight="1">
      <c r="A123" s="50"/>
      <c r="B123" s="49"/>
      <c r="C123" s="106"/>
      <c r="D123" s="106"/>
      <c r="E123" s="106"/>
      <c r="F123" s="106"/>
      <c r="G123" s="101"/>
      <c r="H123" s="106"/>
      <c r="I123" s="106"/>
      <c r="IO123"/>
    </row>
    <row r="124" spans="1:249" s="2" customFormat="1" ht="16.5" customHeight="1">
      <c r="A124" s="140"/>
      <c r="B124" s="141" t="s">
        <v>242</v>
      </c>
      <c r="C124" s="142">
        <f aca="true" t="shared" si="11" ref="C124:I124">SUM(C107+C121)</f>
        <v>145587.26</v>
      </c>
      <c r="D124" s="142">
        <f t="shared" si="11"/>
        <v>62667.22</v>
      </c>
      <c r="E124" s="142">
        <f t="shared" si="11"/>
        <v>979000</v>
      </c>
      <c r="F124" s="142">
        <f t="shared" si="11"/>
        <v>1004871.2</v>
      </c>
      <c r="G124" s="142">
        <f t="shared" si="11"/>
        <v>955000</v>
      </c>
      <c r="H124" s="142">
        <f t="shared" si="11"/>
        <v>13968</v>
      </c>
      <c r="I124" s="142">
        <f t="shared" si="11"/>
        <v>13968</v>
      </c>
      <c r="IO124"/>
    </row>
    <row r="125" spans="1:249" s="2" customFormat="1" ht="12.75" customHeight="1">
      <c r="A125" s="62"/>
      <c r="B125" s="49"/>
      <c r="C125" s="106"/>
      <c r="D125" s="106"/>
      <c r="E125" s="106"/>
      <c r="F125" s="106"/>
      <c r="G125" s="101"/>
      <c r="H125" s="106"/>
      <c r="I125" s="106"/>
      <c r="IO125"/>
    </row>
    <row r="126" spans="1:249" s="2" customFormat="1" ht="12.75">
      <c r="A126" s="62" t="s">
        <v>0</v>
      </c>
      <c r="B126" s="23" t="s">
        <v>27</v>
      </c>
      <c r="C126" s="106"/>
      <c r="D126" s="106"/>
      <c r="E126" s="106"/>
      <c r="F126" s="106"/>
      <c r="G126" s="101"/>
      <c r="H126" s="106"/>
      <c r="I126" s="106"/>
      <c r="IO126"/>
    </row>
    <row r="127" spans="1:249" s="2" customFormat="1" ht="12.75">
      <c r="A127" s="62" t="s">
        <v>2</v>
      </c>
      <c r="B127" s="49"/>
      <c r="C127" s="105">
        <f>SUM(C89)</f>
        <v>2047475.0499999998</v>
      </c>
      <c r="D127" s="105">
        <f>$D$89</f>
        <v>2201285.29</v>
      </c>
      <c r="E127" s="105">
        <f>$E$89</f>
        <v>2033235</v>
      </c>
      <c r="F127" s="105">
        <f>$F$89</f>
        <v>2104829.95</v>
      </c>
      <c r="G127" s="100">
        <f>$G$89</f>
        <v>2186928</v>
      </c>
      <c r="H127" s="105">
        <f>SUM(H89)</f>
        <v>2219830</v>
      </c>
      <c r="I127" s="105">
        <f>SUM(I89)</f>
        <v>2244170</v>
      </c>
      <c r="IO127"/>
    </row>
    <row r="128" spans="1:249" s="2" customFormat="1" ht="12.75">
      <c r="A128" s="62" t="s">
        <v>19</v>
      </c>
      <c r="B128" s="49"/>
      <c r="C128" s="105">
        <f>SUM(C104)</f>
        <v>33.41</v>
      </c>
      <c r="D128" s="105">
        <f>$D$104</f>
        <v>6.7</v>
      </c>
      <c r="E128" s="105">
        <f>$E$104</f>
        <v>0</v>
      </c>
      <c r="F128" s="105">
        <f>$F$104</f>
        <v>11220</v>
      </c>
      <c r="G128" s="100">
        <f>$G$104</f>
        <v>0</v>
      </c>
      <c r="H128" s="105">
        <f>SUM(H104)</f>
        <v>0</v>
      </c>
      <c r="I128" s="105">
        <f>SUM(I104)</f>
        <v>0</v>
      </c>
      <c r="IO128"/>
    </row>
    <row r="129" spans="1:249" s="1" customFormat="1" ht="12.75">
      <c r="A129" s="62" t="s">
        <v>24</v>
      </c>
      <c r="B129" s="49"/>
      <c r="C129" s="105">
        <f>$C$124</f>
        <v>145587.26</v>
      </c>
      <c r="D129" s="105">
        <f>$D$124</f>
        <v>62667.22</v>
      </c>
      <c r="E129" s="105">
        <f>$E$124</f>
        <v>979000</v>
      </c>
      <c r="F129" s="105">
        <f>$F$124</f>
        <v>1004871.2</v>
      </c>
      <c r="G129" s="100">
        <f>$G$124</f>
        <v>955000</v>
      </c>
      <c r="H129" s="105">
        <f>$H$124</f>
        <v>13968</v>
      </c>
      <c r="I129" s="105">
        <v>13968</v>
      </c>
      <c r="IO129"/>
    </row>
    <row r="130" spans="1:249" s="1" customFormat="1" ht="12.75">
      <c r="A130" s="120" t="s">
        <v>299</v>
      </c>
      <c r="B130" s="121"/>
      <c r="C130" s="122">
        <f aca="true" t="shared" si="12" ref="C130:I130">SUM(C127:C129)</f>
        <v>2193095.7199999997</v>
      </c>
      <c r="D130" s="122">
        <f t="shared" si="12"/>
        <v>2263959.2100000004</v>
      </c>
      <c r="E130" s="122">
        <f t="shared" si="12"/>
        <v>3012235</v>
      </c>
      <c r="F130" s="122">
        <f t="shared" si="12"/>
        <v>3120921.1500000004</v>
      </c>
      <c r="G130" s="122">
        <f t="shared" si="12"/>
        <v>3141928</v>
      </c>
      <c r="H130" s="122">
        <f t="shared" si="12"/>
        <v>2233798</v>
      </c>
      <c r="I130" s="122">
        <f t="shared" si="12"/>
        <v>2258138</v>
      </c>
      <c r="IO130"/>
    </row>
    <row r="131" spans="1:9" ht="12.75">
      <c r="A131" s="111" t="s">
        <v>274</v>
      </c>
      <c r="B131" s="13"/>
      <c r="C131" s="106">
        <v>3924.27</v>
      </c>
      <c r="D131" s="106">
        <v>11004.9</v>
      </c>
      <c r="E131" s="106">
        <v>700</v>
      </c>
      <c r="F131" s="106">
        <v>0</v>
      </c>
      <c r="G131" s="101">
        <v>0</v>
      </c>
      <c r="H131" s="106">
        <v>0</v>
      </c>
      <c r="I131" s="106">
        <v>0</v>
      </c>
    </row>
    <row r="132" spans="1:9" ht="12.75">
      <c r="A132" s="111" t="s">
        <v>319</v>
      </c>
      <c r="B132" s="13"/>
      <c r="C132" s="106">
        <v>3867.52</v>
      </c>
      <c r="D132" s="106">
        <v>3020</v>
      </c>
      <c r="E132" s="106">
        <v>3000</v>
      </c>
      <c r="F132" s="106">
        <v>2000</v>
      </c>
      <c r="G132" s="101">
        <v>3000</v>
      </c>
      <c r="H132" s="106">
        <v>3000</v>
      </c>
      <c r="I132" s="106">
        <v>3000</v>
      </c>
    </row>
    <row r="133" spans="1:9" ht="12.75">
      <c r="A133" s="111" t="s">
        <v>320</v>
      </c>
      <c r="B133" s="13"/>
      <c r="C133" s="106">
        <v>14547.93</v>
      </c>
      <c r="D133" s="106">
        <v>9540.76</v>
      </c>
      <c r="E133" s="106">
        <v>10000</v>
      </c>
      <c r="F133" s="106">
        <v>10440.34</v>
      </c>
      <c r="G133" s="101">
        <v>10000</v>
      </c>
      <c r="H133" s="106">
        <v>10000</v>
      </c>
      <c r="I133" s="106">
        <v>10000</v>
      </c>
    </row>
    <row r="134" spans="1:9" ht="12.75">
      <c r="A134" s="111" t="s">
        <v>275</v>
      </c>
      <c r="B134" s="13"/>
      <c r="C134" s="106">
        <v>12149.36</v>
      </c>
      <c r="D134" s="106">
        <v>48239.49</v>
      </c>
      <c r="E134" s="106">
        <v>15000</v>
      </c>
      <c r="F134" s="106">
        <v>15000</v>
      </c>
      <c r="G134" s="101">
        <v>14300</v>
      </c>
      <c r="H134" s="106">
        <v>14800</v>
      </c>
      <c r="I134" s="106">
        <v>14800</v>
      </c>
    </row>
    <row r="135" spans="1:9" ht="12.75">
      <c r="A135" s="111" t="s">
        <v>276</v>
      </c>
      <c r="B135" s="13"/>
      <c r="C135" s="106">
        <v>26483.9</v>
      </c>
      <c r="D135" s="106">
        <v>5729.29</v>
      </c>
      <c r="E135" s="106">
        <v>10000</v>
      </c>
      <c r="F135" s="106">
        <v>10000</v>
      </c>
      <c r="G135" s="101">
        <v>10000</v>
      </c>
      <c r="H135" s="106">
        <v>10000</v>
      </c>
      <c r="I135" s="106">
        <v>10000</v>
      </c>
    </row>
    <row r="136" spans="1:9" ht="12.75">
      <c r="A136" s="111" t="s">
        <v>277</v>
      </c>
      <c r="B136" s="13"/>
      <c r="C136" s="106">
        <v>16760.44</v>
      </c>
      <c r="D136" s="106">
        <v>14009.59</v>
      </c>
      <c r="E136" s="106">
        <v>10000</v>
      </c>
      <c r="F136" s="106">
        <v>10000</v>
      </c>
      <c r="G136" s="101">
        <v>10000</v>
      </c>
      <c r="H136" s="106">
        <v>10000</v>
      </c>
      <c r="I136" s="106">
        <v>10000</v>
      </c>
    </row>
    <row r="137" spans="1:9" ht="12.75">
      <c r="A137" s="188" t="s">
        <v>311</v>
      </c>
      <c r="B137" s="189"/>
      <c r="C137" s="131">
        <f aca="true" t="shared" si="13" ref="C137:H137">SUM(C131+C132+C133+C134+C135+C136)</f>
        <v>77733.42</v>
      </c>
      <c r="D137" s="131">
        <f t="shared" si="13"/>
        <v>91544.02999999998</v>
      </c>
      <c r="E137" s="131">
        <f t="shared" si="13"/>
        <v>48700</v>
      </c>
      <c r="F137" s="131">
        <f t="shared" si="13"/>
        <v>47440.34</v>
      </c>
      <c r="G137" s="131">
        <f t="shared" si="13"/>
        <v>47300</v>
      </c>
      <c r="H137" s="131">
        <f t="shared" si="13"/>
        <v>47800</v>
      </c>
      <c r="I137" s="131">
        <f>SUM(I131:I136)</f>
        <v>47800</v>
      </c>
    </row>
    <row r="138" spans="1:248" s="110" customFormat="1" ht="15">
      <c r="A138" s="124" t="s">
        <v>28</v>
      </c>
      <c r="B138" s="125"/>
      <c r="C138" s="176">
        <f aca="true" t="shared" si="14" ref="C138:I138">SUM(C130+C137)</f>
        <v>2270829.1399999997</v>
      </c>
      <c r="D138" s="176">
        <f t="shared" si="14"/>
        <v>2355503.24</v>
      </c>
      <c r="E138" s="176">
        <f t="shared" si="14"/>
        <v>3060935</v>
      </c>
      <c r="F138" s="176">
        <f t="shared" si="14"/>
        <v>3168361.49</v>
      </c>
      <c r="G138" s="176">
        <f t="shared" si="14"/>
        <v>3189228</v>
      </c>
      <c r="H138" s="176">
        <f t="shared" si="14"/>
        <v>2281598</v>
      </c>
      <c r="I138" s="176">
        <f t="shared" si="14"/>
        <v>2305938</v>
      </c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  <c r="GK138" s="109"/>
      <c r="GL138" s="109"/>
      <c r="GM138" s="109"/>
      <c r="GN138" s="109"/>
      <c r="GO138" s="109"/>
      <c r="GP138" s="109"/>
      <c r="GQ138" s="109"/>
      <c r="GR138" s="109"/>
      <c r="GS138" s="109"/>
      <c r="GT138" s="109"/>
      <c r="GU138" s="109"/>
      <c r="GV138" s="109"/>
      <c r="GW138" s="109"/>
      <c r="GX138" s="109"/>
      <c r="GY138" s="109"/>
      <c r="GZ138" s="109"/>
      <c r="HA138" s="109"/>
      <c r="HB138" s="109"/>
      <c r="HC138" s="109"/>
      <c r="HD138" s="109"/>
      <c r="HE138" s="109"/>
      <c r="HF138" s="109"/>
      <c r="HG138" s="109"/>
      <c r="HH138" s="109"/>
      <c r="HI138" s="109"/>
      <c r="HJ138" s="109"/>
      <c r="HK138" s="109"/>
      <c r="HL138" s="109"/>
      <c r="HM138" s="109"/>
      <c r="HN138" s="109"/>
      <c r="HO138" s="109"/>
      <c r="HP138" s="109"/>
      <c r="HQ138" s="109"/>
      <c r="HR138" s="109"/>
      <c r="HS138" s="109"/>
      <c r="HT138" s="109"/>
      <c r="HU138" s="109"/>
      <c r="HV138" s="109"/>
      <c r="HW138" s="109"/>
      <c r="HX138" s="109"/>
      <c r="HY138" s="109"/>
      <c r="HZ138" s="109"/>
      <c r="IA138" s="109"/>
      <c r="IB138" s="109"/>
      <c r="IC138" s="109"/>
      <c r="ID138" s="109"/>
      <c r="IE138" s="109"/>
      <c r="IF138" s="109"/>
      <c r="IG138" s="109"/>
      <c r="IH138" s="109"/>
      <c r="II138" s="109"/>
      <c r="IJ138" s="109"/>
      <c r="IK138" s="109"/>
      <c r="IL138" s="109"/>
      <c r="IM138" s="109"/>
      <c r="IN138" s="109"/>
    </row>
  </sheetData>
  <sheetProtection/>
  <mergeCells count="5">
    <mergeCell ref="A106:B106"/>
    <mergeCell ref="A1:B1"/>
    <mergeCell ref="A92:B92"/>
    <mergeCell ref="A3:B3"/>
    <mergeCell ref="A137:B137"/>
  </mergeCells>
  <printOptions/>
  <pageMargins left="0.7086614173228347" right="0.11811023622047245" top="0.4330708661417323" bottom="1.2598425196850394" header="0.5118110236220472" footer="0.5905511811023623"/>
  <pageSetup horizontalDpi="300" verticalDpi="300" orientation="landscape" paperSize="9" r:id="rId1"/>
  <headerFooter alignWithMargins="0">
    <oddFooter>&amp;L&amp;D&amp;R&amp;P</oddFooter>
  </headerFooter>
  <ignoredErrors>
    <ignoredError sqref="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I433"/>
  <sheetViews>
    <sheetView tabSelected="1" zoomScalePageLayoutView="0" workbookViewId="0" topLeftCell="B1">
      <selection activeCell="I15" sqref="I15"/>
    </sheetView>
  </sheetViews>
  <sheetFormatPr defaultColWidth="9.140625" defaultRowHeight="12.75" outlineLevelRow="2"/>
  <cols>
    <col min="1" max="1" width="3.421875" style="2" hidden="1" customWidth="1"/>
    <col min="2" max="2" width="11.140625" style="53" customWidth="1"/>
    <col min="3" max="3" width="4.7109375" style="53" hidden="1" customWidth="1"/>
    <col min="4" max="4" width="30.421875" style="55" customWidth="1"/>
    <col min="5" max="8" width="12.57421875" style="172" customWidth="1"/>
    <col min="9" max="11" width="12.57421875" style="102" customWidth="1"/>
    <col min="12" max="14" width="12.57421875" style="2" customWidth="1"/>
    <col min="15" max="239" width="9.140625" style="2" customWidth="1"/>
  </cols>
  <sheetData>
    <row r="1" spans="1:11" ht="26.25" customHeight="1">
      <c r="A1" s="107" t="s">
        <v>268</v>
      </c>
      <c r="B1" s="107"/>
      <c r="C1" s="107"/>
      <c r="D1" s="107"/>
      <c r="E1" s="171"/>
      <c r="F1" s="171"/>
      <c r="G1" s="171"/>
      <c r="H1" s="171"/>
      <c r="I1" s="108"/>
      <c r="J1" s="108"/>
      <c r="K1" s="108"/>
    </row>
    <row r="2" spans="1:241" ht="45">
      <c r="A2" s="15" t="s">
        <v>29</v>
      </c>
      <c r="B2" s="74" t="s">
        <v>228</v>
      </c>
      <c r="C2" s="75" t="s">
        <v>229</v>
      </c>
      <c r="D2" s="73" t="s">
        <v>227</v>
      </c>
      <c r="E2" s="81" t="s">
        <v>430</v>
      </c>
      <c r="F2" s="81" t="s">
        <v>452</v>
      </c>
      <c r="G2" s="81" t="s">
        <v>451</v>
      </c>
      <c r="H2" s="81" t="s">
        <v>453</v>
      </c>
      <c r="I2" s="84" t="s">
        <v>511</v>
      </c>
      <c r="J2" s="81" t="s">
        <v>429</v>
      </c>
      <c r="K2" s="81" t="s">
        <v>454</v>
      </c>
      <c r="IF2" s="2"/>
      <c r="IG2" s="2"/>
    </row>
    <row r="3" spans="1:241" ht="12.75">
      <c r="A3" s="71" t="s">
        <v>189</v>
      </c>
      <c r="B3" s="72"/>
      <c r="C3" s="72"/>
      <c r="D3" s="36"/>
      <c r="E3" s="82"/>
      <c r="F3" s="82"/>
      <c r="G3" s="82"/>
      <c r="H3" s="82"/>
      <c r="I3" s="85"/>
      <c r="J3" s="82"/>
      <c r="K3" s="82"/>
      <c r="IF3" s="2"/>
      <c r="IG3" s="2"/>
    </row>
    <row r="4" spans="1:241" ht="12.75">
      <c r="A4" s="71"/>
      <c r="B4" s="70" t="s">
        <v>190</v>
      </c>
      <c r="C4" s="70" t="s">
        <v>191</v>
      </c>
      <c r="D4" s="36"/>
      <c r="E4" s="82"/>
      <c r="F4" s="82"/>
      <c r="G4" s="82"/>
      <c r="H4" s="82"/>
      <c r="I4" s="85"/>
      <c r="J4" s="82"/>
      <c r="K4" s="82"/>
      <c r="IF4" s="2"/>
      <c r="IG4" s="2"/>
    </row>
    <row r="5" spans="1:241" ht="12.75">
      <c r="A5" s="190" t="s">
        <v>327</v>
      </c>
      <c r="B5" s="191"/>
      <c r="C5" s="191"/>
      <c r="D5" s="191"/>
      <c r="E5" s="82"/>
      <c r="F5" s="82"/>
      <c r="G5" s="82"/>
      <c r="H5" s="82"/>
      <c r="I5" s="85"/>
      <c r="J5" s="82"/>
      <c r="K5" s="82"/>
      <c r="IF5" s="2"/>
      <c r="IG5" s="2"/>
    </row>
    <row r="6" spans="1:241" ht="12.75">
      <c r="A6" s="16"/>
      <c r="B6" s="33" t="s">
        <v>31</v>
      </c>
      <c r="C6" s="33"/>
      <c r="D6" s="34" t="s">
        <v>32</v>
      </c>
      <c r="E6" s="86">
        <f aca="true" t="shared" si="0" ref="E6:K6">SUM(E7+E8)</f>
        <v>54808.560000000005</v>
      </c>
      <c r="F6" s="86">
        <f t="shared" si="0"/>
        <v>49472.06</v>
      </c>
      <c r="G6" s="86">
        <f t="shared" si="0"/>
        <v>55368</v>
      </c>
      <c r="H6" s="86">
        <f t="shared" si="0"/>
        <v>55368</v>
      </c>
      <c r="I6" s="87">
        <f t="shared" si="0"/>
        <v>70065</v>
      </c>
      <c r="J6" s="86">
        <f t="shared" si="0"/>
        <v>55368</v>
      </c>
      <c r="K6" s="86">
        <f t="shared" si="0"/>
        <v>55368</v>
      </c>
      <c r="IF6" s="2"/>
      <c r="IG6" s="2"/>
    </row>
    <row r="7" spans="1:241" ht="12.75" outlineLevel="2">
      <c r="A7" s="17"/>
      <c r="B7" s="35">
        <v>610</v>
      </c>
      <c r="C7" s="83"/>
      <c r="D7" s="36" t="s">
        <v>33</v>
      </c>
      <c r="E7" s="88">
        <v>40614.05</v>
      </c>
      <c r="F7" s="88">
        <v>36659.71</v>
      </c>
      <c r="G7" s="88">
        <v>41028</v>
      </c>
      <c r="H7" s="88">
        <v>41028</v>
      </c>
      <c r="I7" s="89">
        <v>48200</v>
      </c>
      <c r="J7" s="88">
        <v>41028</v>
      </c>
      <c r="K7" s="88">
        <v>41028</v>
      </c>
      <c r="IF7" s="2"/>
      <c r="IG7" s="2"/>
    </row>
    <row r="8" spans="1:11" s="3" customFormat="1" ht="11.25" outlineLevel="2">
      <c r="A8" s="18"/>
      <c r="B8" s="37">
        <v>620</v>
      </c>
      <c r="C8" s="37"/>
      <c r="D8" s="36" t="s">
        <v>91</v>
      </c>
      <c r="E8" s="88">
        <v>14194.51</v>
      </c>
      <c r="F8" s="88">
        <v>12812.35</v>
      </c>
      <c r="G8" s="88">
        <v>14340</v>
      </c>
      <c r="H8" s="88">
        <v>14340</v>
      </c>
      <c r="I8" s="89">
        <v>21865</v>
      </c>
      <c r="J8" s="88">
        <v>14340</v>
      </c>
      <c r="K8" s="88">
        <v>14340</v>
      </c>
    </row>
    <row r="9" spans="1:241" ht="12.75">
      <c r="A9" s="8"/>
      <c r="B9" s="35"/>
      <c r="C9" s="35"/>
      <c r="D9" s="36"/>
      <c r="E9" s="88"/>
      <c r="F9" s="88"/>
      <c r="G9" s="88"/>
      <c r="H9" s="88"/>
      <c r="I9" s="89"/>
      <c r="J9" s="88"/>
      <c r="K9" s="88"/>
      <c r="IF9" s="2"/>
      <c r="IG9" s="2"/>
    </row>
    <row r="10" spans="1:241" ht="12.75">
      <c r="A10" s="8"/>
      <c r="B10" s="33" t="s">
        <v>31</v>
      </c>
      <c r="C10" s="33"/>
      <c r="D10" s="34" t="s">
        <v>115</v>
      </c>
      <c r="E10" s="86">
        <f aca="true" t="shared" si="1" ref="E10:K10">SUM(E11+E12)</f>
        <v>8619.029999999999</v>
      </c>
      <c r="F10" s="86">
        <f t="shared" si="1"/>
        <v>9597.55</v>
      </c>
      <c r="G10" s="86">
        <f t="shared" si="1"/>
        <v>9922</v>
      </c>
      <c r="H10" s="86">
        <f t="shared" si="1"/>
        <v>9922</v>
      </c>
      <c r="I10" s="87">
        <f t="shared" si="1"/>
        <v>6500</v>
      </c>
      <c r="J10" s="86">
        <f t="shared" si="1"/>
        <v>9922</v>
      </c>
      <c r="K10" s="86">
        <f t="shared" si="1"/>
        <v>9922</v>
      </c>
      <c r="IF10" s="2"/>
      <c r="IG10" s="2"/>
    </row>
    <row r="11" spans="1:241" ht="12.75" outlineLevel="1">
      <c r="A11" s="8"/>
      <c r="B11" s="33">
        <v>610</v>
      </c>
      <c r="C11" s="33"/>
      <c r="D11" s="36" t="s">
        <v>34</v>
      </c>
      <c r="E11" s="88">
        <v>6405.83</v>
      </c>
      <c r="F11" s="88">
        <v>7112.08</v>
      </c>
      <c r="G11" s="88">
        <v>7352</v>
      </c>
      <c r="H11" s="88">
        <v>7352</v>
      </c>
      <c r="I11" s="89">
        <v>4800</v>
      </c>
      <c r="J11" s="88">
        <v>7352</v>
      </c>
      <c r="K11" s="88">
        <v>7352</v>
      </c>
      <c r="IF11" s="2"/>
      <c r="IG11" s="2"/>
    </row>
    <row r="12" spans="1:241" ht="12.75" outlineLevel="1">
      <c r="A12" s="8"/>
      <c r="B12" s="33">
        <v>620</v>
      </c>
      <c r="C12" s="33"/>
      <c r="D12" s="36" t="s">
        <v>206</v>
      </c>
      <c r="E12" s="88">
        <v>2213.2</v>
      </c>
      <c r="F12" s="88">
        <v>2485.47</v>
      </c>
      <c r="G12" s="88">
        <v>2570</v>
      </c>
      <c r="H12" s="88">
        <v>2570</v>
      </c>
      <c r="I12" s="89">
        <v>1700</v>
      </c>
      <c r="J12" s="88">
        <v>2570</v>
      </c>
      <c r="K12" s="88">
        <v>2570</v>
      </c>
      <c r="IF12" s="2"/>
      <c r="IG12" s="2"/>
    </row>
    <row r="13" spans="1:241" ht="12.75">
      <c r="A13" s="8"/>
      <c r="B13" s="33"/>
      <c r="C13" s="33"/>
      <c r="D13" s="36"/>
      <c r="E13" s="88"/>
      <c r="F13" s="88"/>
      <c r="G13" s="88"/>
      <c r="H13" s="88"/>
      <c r="I13" s="89"/>
      <c r="J13" s="88"/>
      <c r="K13" s="88"/>
      <c r="IF13" s="2"/>
      <c r="IG13" s="2"/>
    </row>
    <row r="14" spans="1:241" ht="12.75">
      <c r="A14" s="8"/>
      <c r="B14" s="33" t="s">
        <v>31</v>
      </c>
      <c r="C14" s="33"/>
      <c r="D14" s="34" t="s">
        <v>35</v>
      </c>
      <c r="E14" s="86">
        <f aca="true" t="shared" si="2" ref="E14:K14">SUM(E15+E16+E17)</f>
        <v>106488.31</v>
      </c>
      <c r="F14" s="86">
        <f t="shared" si="2"/>
        <v>99444.5</v>
      </c>
      <c r="G14" s="86">
        <f t="shared" si="2"/>
        <v>122428</v>
      </c>
      <c r="H14" s="86">
        <f t="shared" si="2"/>
        <v>122428</v>
      </c>
      <c r="I14" s="87">
        <f t="shared" si="2"/>
        <v>121636</v>
      </c>
      <c r="J14" s="86">
        <f t="shared" si="2"/>
        <v>121636</v>
      </c>
      <c r="K14" s="86">
        <f t="shared" si="2"/>
        <v>121636</v>
      </c>
      <c r="IF14" s="2"/>
      <c r="IG14" s="2"/>
    </row>
    <row r="15" spans="1:241" ht="12.75" outlineLevel="1">
      <c r="A15" s="8"/>
      <c r="B15" s="35">
        <v>610</v>
      </c>
      <c r="C15" s="35"/>
      <c r="D15" s="36" t="s">
        <v>36</v>
      </c>
      <c r="E15" s="88">
        <v>78124.41</v>
      </c>
      <c r="F15" s="88">
        <v>72927.09</v>
      </c>
      <c r="G15" s="88">
        <v>89000</v>
      </c>
      <c r="H15" s="88">
        <v>89000</v>
      </c>
      <c r="I15" s="89">
        <v>89000</v>
      </c>
      <c r="J15" s="88">
        <v>89000</v>
      </c>
      <c r="K15" s="88">
        <v>89000</v>
      </c>
      <c r="IF15" s="2"/>
      <c r="IG15" s="2"/>
    </row>
    <row r="16" spans="1:241" ht="12.75" outlineLevel="1">
      <c r="A16" s="8"/>
      <c r="B16" s="35">
        <v>620</v>
      </c>
      <c r="C16" s="35"/>
      <c r="D16" s="36" t="s">
        <v>37</v>
      </c>
      <c r="E16" s="88">
        <v>27643.9</v>
      </c>
      <c r="F16" s="88">
        <v>25780.61</v>
      </c>
      <c r="G16" s="88">
        <v>31898</v>
      </c>
      <c r="H16" s="88">
        <v>31898</v>
      </c>
      <c r="I16" s="89">
        <v>31106</v>
      </c>
      <c r="J16" s="88">
        <v>31106</v>
      </c>
      <c r="K16" s="88">
        <v>31106</v>
      </c>
      <c r="IF16" s="2"/>
      <c r="IG16" s="2"/>
    </row>
    <row r="17" spans="1:241" ht="12.75" outlineLevel="1">
      <c r="A17" s="8"/>
      <c r="B17" s="35">
        <v>627</v>
      </c>
      <c r="C17" s="35"/>
      <c r="D17" s="36" t="s">
        <v>38</v>
      </c>
      <c r="E17" s="88">
        <v>720</v>
      </c>
      <c r="F17" s="88">
        <v>736.8</v>
      </c>
      <c r="G17" s="88">
        <v>1530</v>
      </c>
      <c r="H17" s="88">
        <v>1530</v>
      </c>
      <c r="I17" s="89">
        <v>1530</v>
      </c>
      <c r="J17" s="88">
        <v>1530</v>
      </c>
      <c r="K17" s="88">
        <v>1530</v>
      </c>
      <c r="IF17" s="2"/>
      <c r="IG17" s="2"/>
    </row>
    <row r="18" spans="1:241" ht="12.75">
      <c r="A18" s="8"/>
      <c r="B18" s="35"/>
      <c r="C18" s="35"/>
      <c r="D18" s="36"/>
      <c r="E18" s="88"/>
      <c r="F18" s="88"/>
      <c r="G18" s="88"/>
      <c r="H18" s="88"/>
      <c r="I18" s="89"/>
      <c r="J18" s="88"/>
      <c r="K18" s="88"/>
      <c r="IF18" s="2"/>
      <c r="IG18" s="2"/>
    </row>
    <row r="19" spans="1:11" s="4" customFormat="1" ht="12">
      <c r="A19" s="5"/>
      <c r="B19" s="38">
        <v>631</v>
      </c>
      <c r="C19" s="38"/>
      <c r="D19" s="34" t="s">
        <v>39</v>
      </c>
      <c r="E19" s="86">
        <f aca="true" t="shared" si="3" ref="E19:K19">SUM(E20)</f>
        <v>76.73</v>
      </c>
      <c r="F19" s="86">
        <f t="shared" si="3"/>
        <v>70.6</v>
      </c>
      <c r="G19" s="86">
        <f t="shared" si="3"/>
        <v>300</v>
      </c>
      <c r="H19" s="86">
        <f t="shared" si="3"/>
        <v>300</v>
      </c>
      <c r="I19" s="87">
        <f t="shared" si="3"/>
        <v>300</v>
      </c>
      <c r="J19" s="86">
        <f t="shared" si="3"/>
        <v>300</v>
      </c>
      <c r="K19" s="86">
        <f t="shared" si="3"/>
        <v>300</v>
      </c>
    </row>
    <row r="20" spans="1:11" s="4" customFormat="1" ht="0" customHeight="1" hidden="1" outlineLevel="1">
      <c r="A20" s="18" t="s">
        <v>40</v>
      </c>
      <c r="B20" s="35">
        <v>631001</v>
      </c>
      <c r="C20" s="35"/>
      <c r="D20" s="36" t="s">
        <v>41</v>
      </c>
      <c r="E20" s="88">
        <v>76.73</v>
      </c>
      <c r="F20" s="88">
        <v>70.6</v>
      </c>
      <c r="G20" s="88">
        <v>300</v>
      </c>
      <c r="H20" s="88">
        <v>300</v>
      </c>
      <c r="I20" s="89">
        <v>300</v>
      </c>
      <c r="J20" s="88">
        <v>300</v>
      </c>
      <c r="K20" s="88">
        <v>300</v>
      </c>
    </row>
    <row r="21" spans="1:241" ht="12.75" outlineLevel="1">
      <c r="A21" s="8"/>
      <c r="B21" s="35"/>
      <c r="C21" s="35"/>
      <c r="D21" s="36"/>
      <c r="E21" s="88"/>
      <c r="F21" s="88"/>
      <c r="G21" s="88"/>
      <c r="H21" s="88"/>
      <c r="I21" s="89"/>
      <c r="J21" s="88"/>
      <c r="K21" s="88"/>
      <c r="IF21" s="2"/>
      <c r="IG21" s="2"/>
    </row>
    <row r="22" spans="1:11" s="4" customFormat="1" ht="12">
      <c r="A22" s="5"/>
      <c r="B22" s="38">
        <v>632</v>
      </c>
      <c r="C22" s="38"/>
      <c r="D22" s="34" t="s">
        <v>42</v>
      </c>
      <c r="E22" s="86">
        <f aca="true" t="shared" si="4" ref="E22:K22">SUM(E23+E24+E25+E26+E27+E28)</f>
        <v>28033.110000000004</v>
      </c>
      <c r="F22" s="86">
        <f t="shared" si="4"/>
        <v>27195.28</v>
      </c>
      <c r="G22" s="86">
        <f t="shared" si="4"/>
        <v>33300</v>
      </c>
      <c r="H22" s="86">
        <f t="shared" si="4"/>
        <v>35300</v>
      </c>
      <c r="I22" s="87">
        <f t="shared" si="4"/>
        <v>43300</v>
      </c>
      <c r="J22" s="86">
        <f t="shared" si="4"/>
        <v>43300</v>
      </c>
      <c r="K22" s="86">
        <f t="shared" si="4"/>
        <v>43300</v>
      </c>
    </row>
    <row r="23" spans="1:241" ht="12.75" hidden="1" outlineLevel="1">
      <c r="A23" s="8"/>
      <c r="B23" s="37">
        <v>632001</v>
      </c>
      <c r="C23" s="37"/>
      <c r="D23" s="36" t="s">
        <v>43</v>
      </c>
      <c r="E23" s="88">
        <v>21311</v>
      </c>
      <c r="F23" s="88">
        <v>21481.27</v>
      </c>
      <c r="G23" s="88">
        <v>25000</v>
      </c>
      <c r="H23" s="88">
        <v>25000</v>
      </c>
      <c r="I23" s="89">
        <v>35000</v>
      </c>
      <c r="J23" s="88">
        <v>35000</v>
      </c>
      <c r="K23" s="88">
        <v>35000</v>
      </c>
      <c r="IF23" s="2"/>
      <c r="IG23" s="2"/>
    </row>
    <row r="24" spans="1:241" ht="12.75" hidden="1" outlineLevel="1">
      <c r="A24" s="8"/>
      <c r="B24" s="37">
        <v>632002</v>
      </c>
      <c r="C24" s="37"/>
      <c r="D24" s="36" t="s">
        <v>216</v>
      </c>
      <c r="E24" s="88">
        <v>1141.04</v>
      </c>
      <c r="F24" s="88">
        <v>811.56</v>
      </c>
      <c r="G24" s="88">
        <v>2000</v>
      </c>
      <c r="H24" s="88">
        <v>3000</v>
      </c>
      <c r="I24" s="89">
        <v>1500</v>
      </c>
      <c r="J24" s="88">
        <v>1500</v>
      </c>
      <c r="K24" s="88">
        <v>1500</v>
      </c>
      <c r="IF24" s="2"/>
      <c r="IG24" s="2"/>
    </row>
    <row r="25" spans="1:241" ht="12.75" hidden="1" outlineLevel="1">
      <c r="A25" s="8"/>
      <c r="B25" s="37" t="s">
        <v>44</v>
      </c>
      <c r="C25" s="37"/>
      <c r="D25" s="36" t="s">
        <v>349</v>
      </c>
      <c r="E25" s="88">
        <v>2412.83</v>
      </c>
      <c r="F25" s="88">
        <v>2244.55</v>
      </c>
      <c r="G25" s="88">
        <v>3000</v>
      </c>
      <c r="H25" s="88">
        <v>4000</v>
      </c>
      <c r="I25" s="89">
        <v>4000</v>
      </c>
      <c r="J25" s="88">
        <v>4000</v>
      </c>
      <c r="K25" s="88">
        <v>4000</v>
      </c>
      <c r="IF25" s="2"/>
      <c r="IG25" s="2"/>
    </row>
    <row r="26" spans="1:241" ht="12.75" hidden="1" outlineLevel="1">
      <c r="A26" s="8"/>
      <c r="B26" s="37">
        <v>632005</v>
      </c>
      <c r="C26" s="37"/>
      <c r="D26" s="36" t="s">
        <v>217</v>
      </c>
      <c r="E26" s="88">
        <v>590.71</v>
      </c>
      <c r="F26" s="88">
        <v>1275.87</v>
      </c>
      <c r="G26" s="88">
        <v>1300</v>
      </c>
      <c r="H26" s="88">
        <v>1300</v>
      </c>
      <c r="I26" s="89">
        <v>1300</v>
      </c>
      <c r="J26" s="88">
        <v>1300</v>
      </c>
      <c r="K26" s="88">
        <v>1300</v>
      </c>
      <c r="IF26" s="2"/>
      <c r="IG26" s="2"/>
    </row>
    <row r="27" spans="1:241" ht="12.75" hidden="1" outlineLevel="1">
      <c r="A27" s="8"/>
      <c r="B27" s="37" t="s">
        <v>278</v>
      </c>
      <c r="C27" s="37"/>
      <c r="D27" s="36" t="s">
        <v>169</v>
      </c>
      <c r="E27" s="88">
        <v>612.65</v>
      </c>
      <c r="F27" s="88">
        <v>150.23</v>
      </c>
      <c r="G27" s="88">
        <v>0</v>
      </c>
      <c r="H27" s="88">
        <v>0</v>
      </c>
      <c r="I27" s="89">
        <v>0</v>
      </c>
      <c r="J27" s="88">
        <v>0</v>
      </c>
      <c r="K27" s="88">
        <v>0</v>
      </c>
      <c r="IF27" s="2"/>
      <c r="IG27" s="2"/>
    </row>
    <row r="28" spans="1:241" ht="24" customHeight="1" hidden="1" outlineLevel="1">
      <c r="A28" s="8"/>
      <c r="B28" s="37">
        <v>632004</v>
      </c>
      <c r="C28" s="37"/>
      <c r="D28" s="36" t="s">
        <v>371</v>
      </c>
      <c r="E28" s="88">
        <v>1964.88</v>
      </c>
      <c r="F28" s="88">
        <v>1231.8</v>
      </c>
      <c r="G28" s="88">
        <v>2000</v>
      </c>
      <c r="H28" s="88">
        <v>2000</v>
      </c>
      <c r="I28" s="89">
        <v>1500</v>
      </c>
      <c r="J28" s="88">
        <v>1500</v>
      </c>
      <c r="K28" s="88">
        <v>1500</v>
      </c>
      <c r="IF28" s="2"/>
      <c r="IG28" s="2"/>
    </row>
    <row r="29" spans="1:241" ht="12.75" collapsed="1">
      <c r="A29" s="8"/>
      <c r="B29" s="37"/>
      <c r="C29" s="37"/>
      <c r="D29" s="36"/>
      <c r="E29" s="88"/>
      <c r="F29" s="88"/>
      <c r="G29" s="88"/>
      <c r="H29" s="88"/>
      <c r="I29" s="89"/>
      <c r="J29" s="88"/>
      <c r="K29" s="88"/>
      <c r="IF29" s="2"/>
      <c r="IG29" s="2"/>
    </row>
    <row r="30" spans="1:11" s="4" customFormat="1" ht="12">
      <c r="A30" s="5"/>
      <c r="B30" s="38">
        <v>633</v>
      </c>
      <c r="C30" s="38"/>
      <c r="D30" s="34" t="s">
        <v>45</v>
      </c>
      <c r="E30" s="86">
        <f aca="true" t="shared" si="5" ref="E30:K30">SUM(E31+E32+E33+E34+E35+E36+E37+E38+E39+E40+E41+E42+E43+E44+E45+E46+E47+E48+E49+E50)</f>
        <v>10821.08</v>
      </c>
      <c r="F30" s="86">
        <f t="shared" si="5"/>
        <v>3812.87</v>
      </c>
      <c r="G30" s="86">
        <f t="shared" si="5"/>
        <v>17750</v>
      </c>
      <c r="H30" s="86">
        <f t="shared" si="5"/>
        <v>28852.97</v>
      </c>
      <c r="I30" s="87">
        <f>SUM(I31+I32+I33+I34+I35+I36+I37+I38+I39+I40+I41+I42+I43+I44+I45+I46+I47+I48+I49+I50)</f>
        <v>23150</v>
      </c>
      <c r="J30" s="86">
        <f t="shared" si="5"/>
        <v>18150</v>
      </c>
      <c r="K30" s="86">
        <f t="shared" si="5"/>
        <v>18150</v>
      </c>
    </row>
    <row r="31" spans="1:241" ht="22.5" hidden="1" outlineLevel="1">
      <c r="A31" s="8"/>
      <c r="B31" s="37">
        <v>633001</v>
      </c>
      <c r="C31" s="37"/>
      <c r="D31" s="36" t="s">
        <v>473</v>
      </c>
      <c r="E31" s="88">
        <v>94.97</v>
      </c>
      <c r="F31" s="88">
        <v>0</v>
      </c>
      <c r="G31" s="88">
        <v>3000</v>
      </c>
      <c r="H31" s="88">
        <v>3000</v>
      </c>
      <c r="I31" s="89">
        <v>1000</v>
      </c>
      <c r="J31" s="88">
        <v>3000</v>
      </c>
      <c r="K31" s="88">
        <v>3000</v>
      </c>
      <c r="IF31" s="2"/>
      <c r="IG31" s="2"/>
    </row>
    <row r="32" spans="1:241" ht="12.75" hidden="1" outlineLevel="1">
      <c r="A32" s="8"/>
      <c r="B32" s="35" t="s">
        <v>46</v>
      </c>
      <c r="C32" s="35"/>
      <c r="D32" s="36" t="s">
        <v>265</v>
      </c>
      <c r="E32" s="88">
        <v>1169</v>
      </c>
      <c r="F32" s="88">
        <v>0</v>
      </c>
      <c r="G32" s="88">
        <v>1000</v>
      </c>
      <c r="H32" s="88">
        <v>0</v>
      </c>
      <c r="I32" s="89">
        <v>1000</v>
      </c>
      <c r="J32" s="88">
        <v>1000</v>
      </c>
      <c r="K32" s="88">
        <v>1000</v>
      </c>
      <c r="IF32" s="2"/>
      <c r="IG32" s="2"/>
    </row>
    <row r="33" spans="1:241" ht="12.75" hidden="1" outlineLevel="1">
      <c r="A33" s="8"/>
      <c r="B33" s="35">
        <v>633003</v>
      </c>
      <c r="C33" s="35"/>
      <c r="D33" s="36" t="s">
        <v>403</v>
      </c>
      <c r="E33" s="88">
        <v>746</v>
      </c>
      <c r="F33" s="88">
        <v>0</v>
      </c>
      <c r="G33" s="88">
        <v>0</v>
      </c>
      <c r="H33" s="88">
        <v>0</v>
      </c>
      <c r="I33" s="89">
        <v>0</v>
      </c>
      <c r="J33" s="88">
        <v>0</v>
      </c>
      <c r="K33" s="88">
        <v>0</v>
      </c>
      <c r="IF33" s="2"/>
      <c r="IG33" s="2"/>
    </row>
    <row r="34" spans="1:241" ht="12.75" hidden="1" outlineLevel="1">
      <c r="A34" s="8"/>
      <c r="B34" s="35">
        <v>633004</v>
      </c>
      <c r="C34" s="35"/>
      <c r="D34" s="36" t="s">
        <v>420</v>
      </c>
      <c r="E34" s="88">
        <v>0</v>
      </c>
      <c r="F34" s="88">
        <v>56.9</v>
      </c>
      <c r="G34" s="88">
        <v>0</v>
      </c>
      <c r="H34" s="88">
        <v>2915</v>
      </c>
      <c r="I34" s="89">
        <v>0</v>
      </c>
      <c r="J34" s="88">
        <v>0</v>
      </c>
      <c r="K34" s="88">
        <v>0</v>
      </c>
      <c r="IF34" s="2"/>
      <c r="IG34" s="2"/>
    </row>
    <row r="35" spans="1:241" ht="12.75" hidden="1" outlineLevel="1">
      <c r="A35" s="8"/>
      <c r="B35" s="35">
        <v>633005</v>
      </c>
      <c r="C35" s="35"/>
      <c r="D35" s="36" t="s">
        <v>431</v>
      </c>
      <c r="E35" s="88">
        <v>0</v>
      </c>
      <c r="F35" s="88">
        <v>0</v>
      </c>
      <c r="G35" s="88">
        <v>0</v>
      </c>
      <c r="H35" s="88">
        <v>0</v>
      </c>
      <c r="I35" s="89">
        <v>0</v>
      </c>
      <c r="J35" s="88">
        <v>0</v>
      </c>
      <c r="K35" s="88">
        <v>0</v>
      </c>
      <c r="IF35" s="2"/>
      <c r="IG35" s="2"/>
    </row>
    <row r="36" spans="1:241" ht="12.75" hidden="1" outlineLevel="1">
      <c r="A36" s="8"/>
      <c r="B36" s="35">
        <v>633006</v>
      </c>
      <c r="C36" s="35"/>
      <c r="D36" s="36" t="s">
        <v>404</v>
      </c>
      <c r="E36" s="88">
        <v>1232.49</v>
      </c>
      <c r="F36" s="88">
        <v>121.02</v>
      </c>
      <c r="G36" s="88">
        <v>0</v>
      </c>
      <c r="H36" s="88">
        <v>200</v>
      </c>
      <c r="I36" s="89">
        <v>0</v>
      </c>
      <c r="J36" s="88">
        <v>0</v>
      </c>
      <c r="K36" s="88">
        <v>0</v>
      </c>
      <c r="IF36" s="2"/>
      <c r="IG36" s="2"/>
    </row>
    <row r="37" spans="1:241" ht="12.75" hidden="1" outlineLevel="1">
      <c r="A37" s="8"/>
      <c r="B37" s="37">
        <v>633006</v>
      </c>
      <c r="C37" s="37"/>
      <c r="D37" s="36" t="s">
        <v>47</v>
      </c>
      <c r="E37" s="88">
        <v>1631.68</v>
      </c>
      <c r="F37" s="88">
        <v>363.41</v>
      </c>
      <c r="G37" s="88">
        <v>3000</v>
      </c>
      <c r="H37" s="88">
        <v>14187.97</v>
      </c>
      <c r="I37" s="89">
        <v>10000</v>
      </c>
      <c r="J37" s="88">
        <v>3000</v>
      </c>
      <c r="K37" s="88">
        <v>3000</v>
      </c>
      <c r="IF37" s="2"/>
      <c r="IG37" s="2"/>
    </row>
    <row r="38" spans="1:241" ht="12.75" hidden="1" outlineLevel="1">
      <c r="A38" s="8"/>
      <c r="B38" s="37" t="s">
        <v>48</v>
      </c>
      <c r="C38" s="37"/>
      <c r="D38" s="36" t="s">
        <v>225</v>
      </c>
      <c r="E38" s="88">
        <v>939.49</v>
      </c>
      <c r="F38" s="88">
        <v>565.49</v>
      </c>
      <c r="G38" s="88">
        <v>1700</v>
      </c>
      <c r="H38" s="88">
        <v>1500</v>
      </c>
      <c r="I38" s="89">
        <v>1700</v>
      </c>
      <c r="J38" s="88">
        <v>1700</v>
      </c>
      <c r="K38" s="88">
        <v>1700</v>
      </c>
      <c r="IF38" s="2"/>
      <c r="IG38" s="2"/>
    </row>
    <row r="39" spans="1:241" ht="12.75" hidden="1" outlineLevel="1">
      <c r="A39" s="8"/>
      <c r="B39" s="37" t="s">
        <v>49</v>
      </c>
      <c r="C39" s="37"/>
      <c r="D39" s="36" t="s">
        <v>182</v>
      </c>
      <c r="E39" s="88">
        <v>1052.17</v>
      </c>
      <c r="F39" s="88">
        <v>450</v>
      </c>
      <c r="G39" s="88">
        <v>1500</v>
      </c>
      <c r="H39" s="88">
        <v>1500</v>
      </c>
      <c r="I39" s="89">
        <v>1500</v>
      </c>
      <c r="J39" s="88">
        <v>1500</v>
      </c>
      <c r="K39" s="88">
        <v>1500</v>
      </c>
      <c r="IF39" s="2"/>
      <c r="IG39" s="2"/>
    </row>
    <row r="40" spans="1:241" ht="12.75" hidden="1" outlineLevel="1">
      <c r="A40" s="8"/>
      <c r="B40" s="37" t="s">
        <v>50</v>
      </c>
      <c r="C40" s="37"/>
      <c r="D40" s="36" t="s">
        <v>51</v>
      </c>
      <c r="E40" s="88">
        <v>75.07</v>
      </c>
      <c r="F40" s="88">
        <v>118.76</v>
      </c>
      <c r="G40" s="88">
        <v>200</v>
      </c>
      <c r="H40" s="88">
        <v>200</v>
      </c>
      <c r="I40" s="89">
        <v>200</v>
      </c>
      <c r="J40" s="88">
        <v>200</v>
      </c>
      <c r="K40" s="88">
        <v>200</v>
      </c>
      <c r="IF40" s="2"/>
      <c r="IG40" s="2"/>
    </row>
    <row r="41" spans="1:241" ht="12.75" hidden="1" outlineLevel="1">
      <c r="A41" s="8"/>
      <c r="B41" s="37" t="s">
        <v>52</v>
      </c>
      <c r="C41" s="37"/>
      <c r="D41" s="36" t="s">
        <v>167</v>
      </c>
      <c r="E41" s="88">
        <v>179.5</v>
      </c>
      <c r="F41" s="88">
        <v>257.42</v>
      </c>
      <c r="G41" s="88">
        <v>300</v>
      </c>
      <c r="H41" s="88">
        <v>300</v>
      </c>
      <c r="I41" s="89">
        <v>300</v>
      </c>
      <c r="J41" s="88">
        <v>300</v>
      </c>
      <c r="K41" s="88">
        <v>300</v>
      </c>
      <c r="IF41" s="2"/>
      <c r="IG41" s="2"/>
    </row>
    <row r="42" spans="1:241" ht="12.75" hidden="1" outlineLevel="1">
      <c r="A42" s="8"/>
      <c r="B42" s="37" t="s">
        <v>53</v>
      </c>
      <c r="C42" s="37"/>
      <c r="D42" s="36" t="s">
        <v>252</v>
      </c>
      <c r="E42" s="88">
        <v>0</v>
      </c>
      <c r="F42" s="88">
        <v>0</v>
      </c>
      <c r="G42" s="88">
        <v>100</v>
      </c>
      <c r="H42" s="88">
        <v>100</v>
      </c>
      <c r="I42" s="89">
        <v>100</v>
      </c>
      <c r="J42" s="88">
        <v>100</v>
      </c>
      <c r="K42" s="88">
        <v>100</v>
      </c>
      <c r="IF42" s="2"/>
      <c r="IG42" s="2"/>
    </row>
    <row r="43" spans="1:241" ht="12" customHeight="1" hidden="1" outlineLevel="1">
      <c r="A43" s="8"/>
      <c r="B43" s="37" t="s">
        <v>54</v>
      </c>
      <c r="C43" s="37"/>
      <c r="D43" s="39" t="s">
        <v>218</v>
      </c>
      <c r="E43" s="88">
        <v>70.8</v>
      </c>
      <c r="F43" s="88">
        <v>45.5</v>
      </c>
      <c r="G43" s="88">
        <v>500</v>
      </c>
      <c r="H43" s="88">
        <v>500</v>
      </c>
      <c r="I43" s="89">
        <v>100</v>
      </c>
      <c r="J43" s="88">
        <v>100</v>
      </c>
      <c r="K43" s="88">
        <v>100</v>
      </c>
      <c r="IF43" s="2"/>
      <c r="IG43" s="2"/>
    </row>
    <row r="44" spans="1:241" ht="12.75" hidden="1" outlineLevel="1">
      <c r="A44" s="8"/>
      <c r="B44" s="37" t="s">
        <v>55</v>
      </c>
      <c r="C44" s="37"/>
      <c r="D44" s="36" t="s">
        <v>56</v>
      </c>
      <c r="E44" s="88">
        <v>407.04</v>
      </c>
      <c r="F44" s="88">
        <v>378</v>
      </c>
      <c r="G44" s="88">
        <v>500</v>
      </c>
      <c r="H44" s="88">
        <v>500</v>
      </c>
      <c r="I44" s="89">
        <v>500</v>
      </c>
      <c r="J44" s="88">
        <v>500</v>
      </c>
      <c r="K44" s="88">
        <v>500</v>
      </c>
      <c r="IF44" s="2"/>
      <c r="IG44" s="2"/>
    </row>
    <row r="45" spans="1:241" ht="12.75" customHeight="1" hidden="1" outlineLevel="1">
      <c r="A45" s="8"/>
      <c r="B45" s="37">
        <v>633009</v>
      </c>
      <c r="C45" s="37"/>
      <c r="D45" s="36" t="s">
        <v>405</v>
      </c>
      <c r="E45" s="88">
        <v>0</v>
      </c>
      <c r="F45" s="88">
        <v>8</v>
      </c>
      <c r="G45" s="88">
        <v>100</v>
      </c>
      <c r="H45" s="88">
        <v>100</v>
      </c>
      <c r="I45" s="89">
        <v>100</v>
      </c>
      <c r="J45" s="88">
        <v>100</v>
      </c>
      <c r="K45" s="88">
        <v>100</v>
      </c>
      <c r="IF45" s="2"/>
      <c r="IG45" s="2"/>
    </row>
    <row r="46" spans="1:241" ht="12" customHeight="1" hidden="1" outlineLevel="1">
      <c r="A46" s="8"/>
      <c r="B46" s="37" t="s">
        <v>118</v>
      </c>
      <c r="C46" s="37"/>
      <c r="D46" s="36" t="s">
        <v>232</v>
      </c>
      <c r="E46" s="88">
        <v>2170.03</v>
      </c>
      <c r="F46" s="88">
        <v>846.6</v>
      </c>
      <c r="G46" s="88">
        <v>4000</v>
      </c>
      <c r="H46" s="88">
        <v>2000</v>
      </c>
      <c r="I46" s="89">
        <v>4000</v>
      </c>
      <c r="J46" s="88">
        <v>4000</v>
      </c>
      <c r="K46" s="88">
        <v>4000</v>
      </c>
      <c r="IF46" s="2"/>
      <c r="IG46" s="2"/>
    </row>
    <row r="47" spans="1:241" ht="12.75" hidden="1" outlineLevel="1">
      <c r="A47" s="8"/>
      <c r="B47" s="37">
        <v>633010</v>
      </c>
      <c r="C47" s="37"/>
      <c r="D47" s="36" t="s">
        <v>172</v>
      </c>
      <c r="E47" s="88">
        <v>49.09</v>
      </c>
      <c r="F47" s="88">
        <v>47.45</v>
      </c>
      <c r="G47" s="88">
        <v>50</v>
      </c>
      <c r="H47" s="88">
        <v>50</v>
      </c>
      <c r="I47" s="89">
        <v>50</v>
      </c>
      <c r="J47" s="88">
        <v>50</v>
      </c>
      <c r="K47" s="88">
        <v>50</v>
      </c>
      <c r="IF47" s="2"/>
      <c r="IG47" s="2"/>
    </row>
    <row r="48" spans="1:241" ht="12.75" hidden="1" outlineLevel="1">
      <c r="A48" s="8"/>
      <c r="B48" s="37">
        <v>633013</v>
      </c>
      <c r="C48" s="37"/>
      <c r="D48" s="36" t="s">
        <v>480</v>
      </c>
      <c r="E48" s="88">
        <v>0</v>
      </c>
      <c r="F48" s="88">
        <v>269</v>
      </c>
      <c r="G48" s="88">
        <v>200</v>
      </c>
      <c r="H48" s="88">
        <v>200</v>
      </c>
      <c r="I48" s="89">
        <v>1000</v>
      </c>
      <c r="J48" s="88">
        <v>1000</v>
      </c>
      <c r="K48" s="88">
        <v>1000</v>
      </c>
      <c r="IF48" s="2"/>
      <c r="IG48" s="2"/>
    </row>
    <row r="49" spans="1:241" ht="12.75" hidden="1" outlineLevel="1">
      <c r="A49" s="8"/>
      <c r="B49" s="37">
        <v>633015</v>
      </c>
      <c r="C49" s="37"/>
      <c r="D49" s="36" t="s">
        <v>279</v>
      </c>
      <c r="E49" s="88">
        <v>159.75</v>
      </c>
      <c r="F49" s="88">
        <v>99.57</v>
      </c>
      <c r="G49" s="88">
        <v>300</v>
      </c>
      <c r="H49" s="88">
        <v>300</v>
      </c>
      <c r="I49" s="89">
        <v>300</v>
      </c>
      <c r="J49" s="88">
        <v>300</v>
      </c>
      <c r="K49" s="88">
        <v>300</v>
      </c>
      <c r="IF49" s="2"/>
      <c r="IG49" s="2"/>
    </row>
    <row r="50" spans="1:241" ht="12.75" hidden="1" outlineLevel="1">
      <c r="A50" s="8"/>
      <c r="B50" s="37">
        <v>633016</v>
      </c>
      <c r="C50" s="37"/>
      <c r="D50" s="36" t="s">
        <v>57</v>
      </c>
      <c r="E50" s="88">
        <v>844</v>
      </c>
      <c r="F50" s="88">
        <v>185.75</v>
      </c>
      <c r="G50" s="88">
        <v>1300</v>
      </c>
      <c r="H50" s="88">
        <v>1300</v>
      </c>
      <c r="I50" s="89">
        <v>1300</v>
      </c>
      <c r="J50" s="88">
        <v>1300</v>
      </c>
      <c r="K50" s="88">
        <v>1300</v>
      </c>
      <c r="IF50" s="2"/>
      <c r="IG50" s="2"/>
    </row>
    <row r="51" spans="1:241" ht="12.75" outlineLevel="1">
      <c r="A51" s="8"/>
      <c r="B51" s="37"/>
      <c r="C51" s="37"/>
      <c r="D51" s="36"/>
      <c r="E51" s="88"/>
      <c r="F51" s="88"/>
      <c r="G51" s="88"/>
      <c r="H51" s="88"/>
      <c r="I51" s="89"/>
      <c r="J51" s="88"/>
      <c r="K51" s="88"/>
      <c r="IF51" s="2"/>
      <c r="IG51" s="2"/>
    </row>
    <row r="52" spans="1:11" s="4" customFormat="1" ht="12">
      <c r="A52" s="5"/>
      <c r="B52" s="38">
        <v>634</v>
      </c>
      <c r="C52" s="38"/>
      <c r="D52" s="34" t="s">
        <v>58</v>
      </c>
      <c r="E52" s="86">
        <f aca="true" t="shared" si="6" ref="E52:K52">SUM(E53+E54+E55+E56)</f>
        <v>1391.48</v>
      </c>
      <c r="F52" s="86">
        <f t="shared" si="6"/>
        <v>1168.89</v>
      </c>
      <c r="G52" s="86">
        <f t="shared" si="6"/>
        <v>2300</v>
      </c>
      <c r="H52" s="86">
        <f t="shared" si="6"/>
        <v>2300</v>
      </c>
      <c r="I52" s="87">
        <f t="shared" si="6"/>
        <v>2300</v>
      </c>
      <c r="J52" s="86">
        <f t="shared" si="6"/>
        <v>2300</v>
      </c>
      <c r="K52" s="86">
        <f t="shared" si="6"/>
        <v>2300</v>
      </c>
    </row>
    <row r="53" spans="1:11" s="2" customFormat="1" ht="0" customHeight="1" hidden="1">
      <c r="A53" s="8"/>
      <c r="B53" s="35">
        <v>634002</v>
      </c>
      <c r="C53" s="35"/>
      <c r="D53" s="36" t="s">
        <v>248</v>
      </c>
      <c r="E53" s="90">
        <v>242.64</v>
      </c>
      <c r="F53" s="90">
        <v>0</v>
      </c>
      <c r="G53" s="90">
        <v>300</v>
      </c>
      <c r="H53" s="90">
        <v>300</v>
      </c>
      <c r="I53" s="91">
        <v>300</v>
      </c>
      <c r="J53" s="90">
        <v>300</v>
      </c>
      <c r="K53" s="90">
        <v>300</v>
      </c>
    </row>
    <row r="54" spans="1:241" ht="12.75" hidden="1" outlineLevel="1">
      <c r="A54" s="8"/>
      <c r="B54" s="35">
        <v>634003</v>
      </c>
      <c r="C54" s="35"/>
      <c r="D54" s="36" t="s">
        <v>59</v>
      </c>
      <c r="E54" s="88">
        <v>719.45</v>
      </c>
      <c r="F54" s="88">
        <v>722.33</v>
      </c>
      <c r="G54" s="88">
        <v>1000</v>
      </c>
      <c r="H54" s="88">
        <v>1000</v>
      </c>
      <c r="I54" s="89">
        <v>1000</v>
      </c>
      <c r="J54" s="88">
        <v>1000</v>
      </c>
      <c r="K54" s="88">
        <v>1000</v>
      </c>
      <c r="IF54" s="2"/>
      <c r="IG54" s="2"/>
    </row>
    <row r="55" spans="1:241" ht="12.75" hidden="1" outlineLevel="1">
      <c r="A55" s="8"/>
      <c r="B55" s="37" t="s">
        <v>60</v>
      </c>
      <c r="C55" s="37"/>
      <c r="D55" s="36" t="s">
        <v>139</v>
      </c>
      <c r="E55" s="88">
        <v>429.39</v>
      </c>
      <c r="F55" s="88">
        <v>446.56</v>
      </c>
      <c r="G55" s="88">
        <v>1000</v>
      </c>
      <c r="H55" s="88">
        <v>1000</v>
      </c>
      <c r="I55" s="89">
        <v>1000</v>
      </c>
      <c r="J55" s="88">
        <v>1000</v>
      </c>
      <c r="K55" s="88">
        <v>1000</v>
      </c>
      <c r="IF55" s="2"/>
      <c r="IG55" s="2"/>
    </row>
    <row r="56" spans="1:241" ht="12.75" hidden="1" outlineLevel="1">
      <c r="A56" s="8"/>
      <c r="B56" s="37">
        <v>634004</v>
      </c>
      <c r="C56" s="37"/>
      <c r="D56" s="36" t="s">
        <v>219</v>
      </c>
      <c r="E56" s="88">
        <v>0</v>
      </c>
      <c r="F56" s="88">
        <v>0</v>
      </c>
      <c r="G56" s="88">
        <v>0</v>
      </c>
      <c r="H56" s="88">
        <v>0</v>
      </c>
      <c r="I56" s="89">
        <v>0</v>
      </c>
      <c r="J56" s="88">
        <v>0</v>
      </c>
      <c r="K56" s="88">
        <v>0</v>
      </c>
      <c r="IF56" s="2"/>
      <c r="IG56" s="2"/>
    </row>
    <row r="57" spans="1:241" ht="12.75" outlineLevel="1">
      <c r="A57" s="8"/>
      <c r="B57" s="37"/>
      <c r="C57" s="37"/>
      <c r="D57" s="36"/>
      <c r="E57" s="88"/>
      <c r="F57" s="88"/>
      <c r="G57" s="88"/>
      <c r="H57" s="88"/>
      <c r="I57" s="89"/>
      <c r="J57" s="88"/>
      <c r="K57" s="88"/>
      <c r="IF57" s="2"/>
      <c r="IG57" s="2"/>
    </row>
    <row r="58" spans="1:11" s="4" customFormat="1" ht="11.25" customHeight="1">
      <c r="A58" s="5"/>
      <c r="B58" s="38">
        <v>635</v>
      </c>
      <c r="C58" s="38"/>
      <c r="D58" s="34" t="s">
        <v>62</v>
      </c>
      <c r="E58" s="86">
        <f aca="true" t="shared" si="7" ref="E58:K58">SUM(E59+E60+E61+E62+E63+E64+E65+E66+E67+E68)</f>
        <v>44229.31</v>
      </c>
      <c r="F58" s="86">
        <f t="shared" si="7"/>
        <v>55198.67</v>
      </c>
      <c r="G58" s="86">
        <f t="shared" si="7"/>
        <v>133800</v>
      </c>
      <c r="H58" s="86">
        <f t="shared" si="7"/>
        <v>66300</v>
      </c>
      <c r="I58" s="87">
        <f>SUM(I59+I60+I61+I62+I63+I64+I65+I66+I67+I68)</f>
        <v>106300</v>
      </c>
      <c r="J58" s="86">
        <f t="shared" si="7"/>
        <v>202300</v>
      </c>
      <c r="K58" s="86">
        <f t="shared" si="7"/>
        <v>202300</v>
      </c>
    </row>
    <row r="59" spans="1:11" s="4" customFormat="1" ht="11.25" hidden="1">
      <c r="A59" s="5"/>
      <c r="B59" s="35">
        <v>635003</v>
      </c>
      <c r="C59" s="35"/>
      <c r="D59" s="36" t="s">
        <v>280</v>
      </c>
      <c r="E59" s="90">
        <v>0</v>
      </c>
      <c r="F59" s="90">
        <v>0</v>
      </c>
      <c r="G59" s="90">
        <v>500</v>
      </c>
      <c r="H59" s="90">
        <v>500</v>
      </c>
      <c r="I59" s="91">
        <v>0</v>
      </c>
      <c r="J59" s="90">
        <v>0</v>
      </c>
      <c r="K59" s="90">
        <v>0</v>
      </c>
    </row>
    <row r="60" spans="1:241" ht="12.75" hidden="1" outlineLevel="1">
      <c r="A60" s="8"/>
      <c r="B60" s="35">
        <v>635004</v>
      </c>
      <c r="C60" s="35"/>
      <c r="D60" s="36" t="s">
        <v>63</v>
      </c>
      <c r="E60" s="88">
        <v>194.66</v>
      </c>
      <c r="F60" s="88">
        <v>305</v>
      </c>
      <c r="G60" s="88">
        <v>300</v>
      </c>
      <c r="H60" s="88">
        <v>251</v>
      </c>
      <c r="I60" s="89">
        <v>300</v>
      </c>
      <c r="J60" s="88">
        <v>300</v>
      </c>
      <c r="K60" s="88">
        <v>300</v>
      </c>
      <c r="IF60" s="2"/>
      <c r="IG60" s="2"/>
    </row>
    <row r="61" spans="1:241" ht="12.75" hidden="1" outlineLevel="1">
      <c r="A61" s="8"/>
      <c r="B61" s="35">
        <v>635005</v>
      </c>
      <c r="C61" s="35"/>
      <c r="D61" s="36" t="s">
        <v>406</v>
      </c>
      <c r="E61" s="88">
        <v>695.45</v>
      </c>
      <c r="F61" s="88">
        <v>311.22</v>
      </c>
      <c r="G61" s="88">
        <v>0</v>
      </c>
      <c r="H61" s="88">
        <v>49</v>
      </c>
      <c r="I61" s="89">
        <v>0</v>
      </c>
      <c r="J61" s="88">
        <v>0</v>
      </c>
      <c r="K61" s="88">
        <v>0</v>
      </c>
      <c r="IF61" s="2"/>
      <c r="IG61" s="2"/>
    </row>
    <row r="62" spans="1:241" ht="12.75" hidden="1" outlineLevel="1">
      <c r="A62" s="8"/>
      <c r="B62" s="37">
        <v>635006</v>
      </c>
      <c r="C62" s="37"/>
      <c r="D62" s="36" t="s">
        <v>64</v>
      </c>
      <c r="E62" s="88">
        <v>28182.36</v>
      </c>
      <c r="F62" s="88">
        <v>54169.81</v>
      </c>
      <c r="G62" s="88">
        <v>65000</v>
      </c>
      <c r="H62" s="88">
        <v>26000</v>
      </c>
      <c r="I62" s="89">
        <v>30000</v>
      </c>
      <c r="J62" s="88">
        <v>100000</v>
      </c>
      <c r="K62" s="88">
        <v>100000</v>
      </c>
      <c r="IF62" s="2"/>
      <c r="IG62" s="2"/>
    </row>
    <row r="63" spans="1:241" ht="12.75" hidden="1" outlineLevel="1">
      <c r="A63" s="8"/>
      <c r="B63" s="37">
        <v>635006</v>
      </c>
      <c r="C63" s="37"/>
      <c r="D63" s="36" t="s">
        <v>446</v>
      </c>
      <c r="E63" s="88">
        <v>0</v>
      </c>
      <c r="F63" s="88">
        <v>0</v>
      </c>
      <c r="G63" s="88">
        <v>50000</v>
      </c>
      <c r="H63" s="88">
        <v>35000</v>
      </c>
      <c r="I63" s="89">
        <v>74000</v>
      </c>
      <c r="J63" s="88">
        <v>100000</v>
      </c>
      <c r="K63" s="88">
        <v>100000</v>
      </c>
      <c r="L63" s="2" t="s">
        <v>481</v>
      </c>
      <c r="IF63" s="2"/>
      <c r="IG63" s="2"/>
    </row>
    <row r="64" spans="1:241" ht="12.75" hidden="1" outlineLevel="1">
      <c r="A64" s="8"/>
      <c r="B64" s="37">
        <v>635006</v>
      </c>
      <c r="C64" s="37"/>
      <c r="D64" s="36" t="s">
        <v>433</v>
      </c>
      <c r="E64" s="88">
        <v>13700</v>
      </c>
      <c r="F64" s="88">
        <v>0</v>
      </c>
      <c r="G64" s="88">
        <v>0</v>
      </c>
      <c r="H64" s="88">
        <v>0</v>
      </c>
      <c r="I64" s="89">
        <v>0</v>
      </c>
      <c r="J64" s="88">
        <v>0</v>
      </c>
      <c r="K64" s="88">
        <v>0</v>
      </c>
      <c r="IF64" s="2"/>
      <c r="IG64" s="2"/>
    </row>
    <row r="65" spans="1:241" ht="12.75" hidden="1" outlineLevel="1">
      <c r="A65" s="8"/>
      <c r="B65" s="37">
        <v>635006</v>
      </c>
      <c r="C65" s="37"/>
      <c r="D65" s="36" t="s">
        <v>434</v>
      </c>
      <c r="E65" s="88">
        <v>500</v>
      </c>
      <c r="F65" s="88">
        <v>0</v>
      </c>
      <c r="G65" s="88">
        <v>0</v>
      </c>
      <c r="H65" s="88">
        <v>0</v>
      </c>
      <c r="I65" s="89">
        <v>0</v>
      </c>
      <c r="J65" s="88">
        <v>0</v>
      </c>
      <c r="K65" s="88">
        <v>0</v>
      </c>
      <c r="IF65" s="2"/>
      <c r="IG65" s="2"/>
    </row>
    <row r="66" spans="1:241" ht="12.75" hidden="1" outlineLevel="1">
      <c r="A66" s="8"/>
      <c r="B66" s="35" t="s">
        <v>147</v>
      </c>
      <c r="C66" s="35"/>
      <c r="D66" s="36" t="s">
        <v>220</v>
      </c>
      <c r="E66" s="88">
        <v>0</v>
      </c>
      <c r="F66" s="88">
        <v>0</v>
      </c>
      <c r="G66" s="88">
        <v>2000</v>
      </c>
      <c r="H66" s="88">
        <v>3000</v>
      </c>
      <c r="I66" s="89">
        <v>1000</v>
      </c>
      <c r="J66" s="88">
        <v>1000</v>
      </c>
      <c r="K66" s="88">
        <v>1000</v>
      </c>
      <c r="IF66" s="2"/>
      <c r="IG66" s="2"/>
    </row>
    <row r="67" spans="1:241" ht="12.75" hidden="1" outlineLevel="1">
      <c r="A67" s="8"/>
      <c r="B67" s="35">
        <v>635006</v>
      </c>
      <c r="C67" s="35"/>
      <c r="D67" s="36" t="s">
        <v>394</v>
      </c>
      <c r="E67" s="88">
        <v>0</v>
      </c>
      <c r="F67" s="88">
        <v>0</v>
      </c>
      <c r="G67" s="88">
        <v>15000</v>
      </c>
      <c r="H67" s="88">
        <v>0</v>
      </c>
      <c r="I67" s="89">
        <v>0</v>
      </c>
      <c r="J67" s="88">
        <v>0</v>
      </c>
      <c r="K67" s="88">
        <v>0</v>
      </c>
      <c r="IF67" s="2"/>
      <c r="IG67" s="2"/>
    </row>
    <row r="68" spans="1:241" ht="12.75" hidden="1" outlineLevel="1">
      <c r="A68" s="8"/>
      <c r="B68" s="35">
        <v>635009</v>
      </c>
      <c r="C68" s="35"/>
      <c r="D68" s="36" t="s">
        <v>253</v>
      </c>
      <c r="E68" s="88">
        <v>956.84</v>
      </c>
      <c r="F68" s="88">
        <v>412.64</v>
      </c>
      <c r="G68" s="88">
        <v>1000</v>
      </c>
      <c r="H68" s="88">
        <v>1500</v>
      </c>
      <c r="I68" s="89">
        <v>1000</v>
      </c>
      <c r="J68" s="88">
        <v>1000</v>
      </c>
      <c r="K68" s="88">
        <v>1000</v>
      </c>
      <c r="IF68" s="2"/>
      <c r="IG68" s="2"/>
    </row>
    <row r="69" spans="1:241" ht="12.75" outlineLevel="1">
      <c r="A69" s="8"/>
      <c r="B69" s="35"/>
      <c r="C69" s="35"/>
      <c r="D69" s="36"/>
      <c r="E69" s="88"/>
      <c r="F69" s="88"/>
      <c r="G69" s="88"/>
      <c r="H69" s="88"/>
      <c r="I69" s="89"/>
      <c r="J69" s="88"/>
      <c r="K69" s="88"/>
      <c r="IF69" s="2"/>
      <c r="IG69" s="2"/>
    </row>
    <row r="70" spans="1:11" s="4" customFormat="1" ht="11.25" customHeight="1">
      <c r="A70" s="5"/>
      <c r="B70" s="38">
        <v>636</v>
      </c>
      <c r="C70" s="38"/>
      <c r="D70" s="34" t="s">
        <v>304</v>
      </c>
      <c r="E70" s="86">
        <f aca="true" t="shared" si="8" ref="E70:K70">SUM(E71)</f>
        <v>0</v>
      </c>
      <c r="F70" s="86">
        <f t="shared" si="8"/>
        <v>0</v>
      </c>
      <c r="G70" s="86">
        <f t="shared" si="8"/>
        <v>5000</v>
      </c>
      <c r="H70" s="86">
        <f t="shared" si="8"/>
        <v>0</v>
      </c>
      <c r="I70" s="87">
        <f t="shared" si="8"/>
        <v>5000</v>
      </c>
      <c r="J70" s="86">
        <f t="shared" si="8"/>
        <v>5000</v>
      </c>
      <c r="K70" s="86">
        <f t="shared" si="8"/>
        <v>5000</v>
      </c>
    </row>
    <row r="71" spans="1:11" s="4" customFormat="1" ht="11.25" hidden="1">
      <c r="A71" s="5"/>
      <c r="B71" s="35">
        <v>636001</v>
      </c>
      <c r="C71" s="35"/>
      <c r="D71" s="36" t="s">
        <v>462</v>
      </c>
      <c r="E71" s="90">
        <v>0</v>
      </c>
      <c r="F71" s="90">
        <v>0</v>
      </c>
      <c r="G71" s="90">
        <v>5000</v>
      </c>
      <c r="H71" s="90">
        <v>0</v>
      </c>
      <c r="I71" s="91">
        <v>5000</v>
      </c>
      <c r="J71" s="90">
        <v>5000</v>
      </c>
      <c r="K71" s="90">
        <v>5000</v>
      </c>
    </row>
    <row r="72" spans="1:241" ht="12.75" outlineLevel="1">
      <c r="A72" s="8"/>
      <c r="B72" s="35"/>
      <c r="C72" s="35"/>
      <c r="D72" s="36"/>
      <c r="E72" s="88"/>
      <c r="F72" s="88"/>
      <c r="G72" s="88"/>
      <c r="H72" s="88"/>
      <c r="I72" s="89"/>
      <c r="J72" s="88"/>
      <c r="K72" s="88"/>
      <c r="IF72" s="2"/>
      <c r="IG72" s="2"/>
    </row>
    <row r="73" spans="1:241" ht="12.75">
      <c r="A73" s="8"/>
      <c r="B73" s="40">
        <v>637</v>
      </c>
      <c r="C73" s="40"/>
      <c r="D73" s="34" t="s">
        <v>65</v>
      </c>
      <c r="E73" s="86">
        <f>SUM(E74+E75+E76+E77+E78+E79+E80+E81+E82+E83+E84+E85+E86+E87+E88+E89+E90+E91+E92+E93+E94+E95+E96)</f>
        <v>22516.010000000002</v>
      </c>
      <c r="F73" s="86">
        <f>SUM(F74+F75+F76+F77+F78+F79+F80+F81+F82+F83+F84+F85+F86+F87+F88+F89+F90+F91+F92+F93+F94+F95+F96)</f>
        <v>19465.219999999998</v>
      </c>
      <c r="G73" s="86">
        <f>SUM(G74+G75+G76+G77+G78+G79+G80+G81+G82+G83+G84+G85+G86+G87+G88+G89+G90+G91+G92+G93++G94+G95+G96)</f>
        <v>29792</v>
      </c>
      <c r="H73" s="86">
        <f>SUM(H74+H75+H76+H77+H78+H79+H80+H81+H82+H83+H84+H85+H86+H87+H88+H89+H90+H91+H92+H93++H94+H95+H96)</f>
        <v>54292</v>
      </c>
      <c r="I73" s="87">
        <f>SUM(I74+I75+I76+I77+I78+I79+I80+I81+I82+I83+I84+I85+I86+I87+I88+I89+I90+I91+I92+I93+I94+I95+I96)</f>
        <v>38620</v>
      </c>
      <c r="J73" s="86">
        <f>SUM(J74+J75+J76+J77+J78+J79+J80+J81+J82+J83+J84+J85+J86+J87+J88+J89+J90+J91+J92+J93+J94+J95+J96)</f>
        <v>29292</v>
      </c>
      <c r="K73" s="86">
        <f>SUM(K74+K75+K76+K77+K78+K79+K80+K81+K82+K83+K84+K85+K86+K87+K88+K89+K90+K91+K92+K93+K94+K95+K96)</f>
        <v>29292</v>
      </c>
      <c r="IF73" s="2"/>
      <c r="IG73" s="2"/>
    </row>
    <row r="74" spans="1:11" s="4" customFormat="1" ht="11.25" hidden="1" outlineLevel="1">
      <c r="A74" s="5"/>
      <c r="B74" s="37">
        <v>637001</v>
      </c>
      <c r="C74" s="37"/>
      <c r="D74" s="36" t="s">
        <v>66</v>
      </c>
      <c r="E74" s="88">
        <v>284</v>
      </c>
      <c r="F74" s="88">
        <v>411</v>
      </c>
      <c r="G74" s="88">
        <v>1000</v>
      </c>
      <c r="H74" s="88">
        <v>1000</v>
      </c>
      <c r="I74" s="89">
        <v>1000</v>
      </c>
      <c r="J74" s="88">
        <v>1000</v>
      </c>
      <c r="K74" s="88">
        <v>1000</v>
      </c>
    </row>
    <row r="75" spans="1:241" ht="12.75" hidden="1" outlineLevel="1">
      <c r="A75" s="8"/>
      <c r="B75" s="37">
        <v>637002</v>
      </c>
      <c r="C75" s="37"/>
      <c r="D75" s="36" t="s">
        <v>67</v>
      </c>
      <c r="E75" s="88">
        <v>205.4</v>
      </c>
      <c r="F75" s="88">
        <v>0</v>
      </c>
      <c r="G75" s="88">
        <v>500</v>
      </c>
      <c r="H75" s="88">
        <v>500</v>
      </c>
      <c r="I75" s="89">
        <v>500</v>
      </c>
      <c r="J75" s="88">
        <v>500</v>
      </c>
      <c r="K75" s="88">
        <v>500</v>
      </c>
      <c r="IF75" s="2"/>
      <c r="IG75" s="2"/>
    </row>
    <row r="76" spans="1:241" ht="12.75" hidden="1" outlineLevel="1">
      <c r="A76" s="8"/>
      <c r="B76" s="37">
        <v>637003</v>
      </c>
      <c r="C76" s="37"/>
      <c r="D76" s="36" t="s">
        <v>360</v>
      </c>
      <c r="E76" s="88">
        <v>1302</v>
      </c>
      <c r="F76" s="88">
        <v>2139.36</v>
      </c>
      <c r="G76" s="88">
        <v>2000</v>
      </c>
      <c r="H76" s="88">
        <v>1000</v>
      </c>
      <c r="I76" s="89">
        <v>2000</v>
      </c>
      <c r="J76" s="88">
        <v>2000</v>
      </c>
      <c r="K76" s="88">
        <v>2000</v>
      </c>
      <c r="IF76" s="2"/>
      <c r="IG76" s="2"/>
    </row>
    <row r="77" spans="1:241" ht="12.75" hidden="1" outlineLevel="1">
      <c r="A77" s="8"/>
      <c r="B77" s="37">
        <v>637004</v>
      </c>
      <c r="C77" s="37"/>
      <c r="D77" s="36" t="s">
        <v>237</v>
      </c>
      <c r="E77" s="88">
        <v>99</v>
      </c>
      <c r="F77" s="88">
        <v>0</v>
      </c>
      <c r="G77" s="88">
        <v>450</v>
      </c>
      <c r="H77" s="88">
        <v>450</v>
      </c>
      <c r="I77" s="89">
        <v>450</v>
      </c>
      <c r="J77" s="88">
        <v>450</v>
      </c>
      <c r="K77" s="88">
        <v>450</v>
      </c>
      <c r="IF77" s="2"/>
      <c r="IG77" s="2"/>
    </row>
    <row r="78" spans="1:241" ht="12.75" hidden="1" outlineLevel="1">
      <c r="A78" s="8"/>
      <c r="B78" s="37">
        <v>637004</v>
      </c>
      <c r="C78" s="37"/>
      <c r="D78" s="39" t="s">
        <v>211</v>
      </c>
      <c r="E78" s="88">
        <v>1899</v>
      </c>
      <c r="F78" s="88">
        <v>162</v>
      </c>
      <c r="G78" s="88">
        <v>1000</v>
      </c>
      <c r="H78" s="88">
        <v>2000</v>
      </c>
      <c r="I78" s="89">
        <v>1000</v>
      </c>
      <c r="J78" s="88">
        <v>1000</v>
      </c>
      <c r="K78" s="88">
        <v>1000</v>
      </c>
      <c r="IF78" s="2"/>
      <c r="IG78" s="2"/>
    </row>
    <row r="79" spans="1:241" ht="12.75" hidden="1" outlineLevel="1">
      <c r="A79" s="8"/>
      <c r="B79" s="37">
        <v>637004</v>
      </c>
      <c r="C79" s="37"/>
      <c r="D79" s="39" t="s">
        <v>175</v>
      </c>
      <c r="E79" s="88">
        <v>297.14</v>
      </c>
      <c r="F79" s="88">
        <v>65.59</v>
      </c>
      <c r="G79" s="88">
        <v>300</v>
      </c>
      <c r="H79" s="88">
        <v>300</v>
      </c>
      <c r="I79" s="89">
        <v>300</v>
      </c>
      <c r="J79" s="88">
        <v>300</v>
      </c>
      <c r="K79" s="88">
        <v>300</v>
      </c>
      <c r="IF79" s="2"/>
      <c r="IG79" s="2"/>
    </row>
    <row r="80" spans="1:241" ht="12.75" hidden="1" outlineLevel="1">
      <c r="A80" s="8"/>
      <c r="B80" s="37" t="s">
        <v>68</v>
      </c>
      <c r="C80" s="37"/>
      <c r="D80" s="36" t="s">
        <v>69</v>
      </c>
      <c r="E80" s="88">
        <v>0</v>
      </c>
      <c r="F80" s="88">
        <v>0</v>
      </c>
      <c r="G80" s="88">
        <v>100</v>
      </c>
      <c r="H80" s="88">
        <v>100</v>
      </c>
      <c r="I80" s="89">
        <v>100</v>
      </c>
      <c r="J80" s="88">
        <v>100</v>
      </c>
      <c r="K80" s="88">
        <v>100</v>
      </c>
      <c r="IF80" s="2"/>
      <c r="IG80" s="2"/>
    </row>
    <row r="81" spans="1:241" ht="22.5" hidden="1" outlineLevel="1">
      <c r="A81" s="8"/>
      <c r="B81" s="37" t="s">
        <v>70</v>
      </c>
      <c r="C81" s="37"/>
      <c r="D81" s="36" t="s">
        <v>201</v>
      </c>
      <c r="E81" s="88">
        <v>978</v>
      </c>
      <c r="F81" s="88">
        <v>480</v>
      </c>
      <c r="G81" s="88">
        <v>1500</v>
      </c>
      <c r="H81" s="88">
        <v>1000</v>
      </c>
      <c r="I81" s="89">
        <v>1500</v>
      </c>
      <c r="J81" s="88">
        <v>1500</v>
      </c>
      <c r="K81" s="88">
        <v>1500</v>
      </c>
      <c r="IF81" s="2"/>
      <c r="IG81" s="2"/>
    </row>
    <row r="82" spans="1:241" ht="12.75" hidden="1" outlineLevel="1">
      <c r="A82" s="8"/>
      <c r="B82" s="37" t="s">
        <v>116</v>
      </c>
      <c r="C82" s="37"/>
      <c r="D82" s="36" t="s">
        <v>117</v>
      </c>
      <c r="E82" s="88">
        <v>85</v>
      </c>
      <c r="F82" s="88">
        <v>50</v>
      </c>
      <c r="G82" s="88">
        <v>300</v>
      </c>
      <c r="H82" s="88">
        <v>300</v>
      </c>
      <c r="I82" s="89">
        <v>300</v>
      </c>
      <c r="J82" s="88">
        <v>300</v>
      </c>
      <c r="K82" s="88">
        <v>300</v>
      </c>
      <c r="IF82" s="2"/>
      <c r="IG82" s="2"/>
    </row>
    <row r="83" spans="1:241" ht="12.75" hidden="1" outlineLevel="1">
      <c r="A83" s="8"/>
      <c r="B83" s="37">
        <v>637005</v>
      </c>
      <c r="C83" s="37"/>
      <c r="D83" s="36" t="s">
        <v>407</v>
      </c>
      <c r="E83" s="88">
        <v>3540</v>
      </c>
      <c r="F83" s="88">
        <v>2891.32</v>
      </c>
      <c r="G83" s="88">
        <v>3000</v>
      </c>
      <c r="H83" s="88">
        <v>27000</v>
      </c>
      <c r="I83" s="89">
        <v>3000</v>
      </c>
      <c r="J83" s="88">
        <v>3000</v>
      </c>
      <c r="K83" s="88">
        <v>3000</v>
      </c>
      <c r="IF83" s="2"/>
      <c r="IG83" s="2"/>
    </row>
    <row r="84" spans="1:241" ht="12.75" hidden="1" outlineLevel="1">
      <c r="A84" s="8"/>
      <c r="B84" s="37">
        <v>637005</v>
      </c>
      <c r="C84" s="37"/>
      <c r="D84" s="36" t="s">
        <v>484</v>
      </c>
      <c r="E84" s="88">
        <v>1090</v>
      </c>
      <c r="F84" s="88">
        <v>300</v>
      </c>
      <c r="G84" s="88">
        <v>2000</v>
      </c>
      <c r="H84" s="88">
        <v>2000</v>
      </c>
      <c r="I84" s="89">
        <v>1000</v>
      </c>
      <c r="J84" s="88">
        <v>2000</v>
      </c>
      <c r="K84" s="88">
        <v>2000</v>
      </c>
      <c r="IF84" s="2"/>
      <c r="IG84" s="2"/>
    </row>
    <row r="85" spans="1:241" ht="12.75" hidden="1" outlineLevel="1">
      <c r="A85" s="8"/>
      <c r="B85" s="37">
        <v>637005</v>
      </c>
      <c r="C85" s="37"/>
      <c r="D85" s="36" t="s">
        <v>408</v>
      </c>
      <c r="E85" s="88">
        <v>2070</v>
      </c>
      <c r="F85" s="88">
        <v>0</v>
      </c>
      <c r="G85" s="88">
        <v>0</v>
      </c>
      <c r="H85" s="88">
        <v>0</v>
      </c>
      <c r="I85" s="89">
        <v>0</v>
      </c>
      <c r="J85" s="88">
        <v>0</v>
      </c>
      <c r="K85" s="88">
        <v>0</v>
      </c>
      <c r="IF85" s="2"/>
      <c r="IG85" s="2"/>
    </row>
    <row r="86" spans="1:241" ht="12.75" hidden="1" outlineLevel="1">
      <c r="A86" s="8"/>
      <c r="B86" s="37">
        <v>637005</v>
      </c>
      <c r="C86" s="37"/>
      <c r="D86" s="36" t="s">
        <v>181</v>
      </c>
      <c r="E86" s="88">
        <v>0</v>
      </c>
      <c r="F86" s="88">
        <v>0</v>
      </c>
      <c r="G86" s="88">
        <v>0</v>
      </c>
      <c r="H86" s="88">
        <v>0</v>
      </c>
      <c r="I86" s="89">
        <v>0</v>
      </c>
      <c r="J86" s="88">
        <v>0</v>
      </c>
      <c r="K86" s="88">
        <v>0</v>
      </c>
      <c r="IF86" s="2"/>
      <c r="IG86" s="2"/>
    </row>
    <row r="87" spans="1:241" ht="12.75" hidden="1" outlineLevel="1">
      <c r="A87" s="8"/>
      <c r="B87" s="37">
        <v>637031</v>
      </c>
      <c r="C87" s="37"/>
      <c r="D87" s="36" t="s">
        <v>383</v>
      </c>
      <c r="E87" s="88">
        <v>0</v>
      </c>
      <c r="F87" s="88">
        <v>0</v>
      </c>
      <c r="G87" s="88">
        <v>500</v>
      </c>
      <c r="H87" s="88">
        <v>500</v>
      </c>
      <c r="I87" s="89">
        <v>500</v>
      </c>
      <c r="J87" s="88">
        <v>0</v>
      </c>
      <c r="K87" s="88">
        <v>0</v>
      </c>
      <c r="IF87" s="2"/>
      <c r="IG87" s="2"/>
    </row>
    <row r="88" spans="1:241" ht="25.5" customHeight="1" hidden="1" outlineLevel="1">
      <c r="A88" s="8"/>
      <c r="B88" s="37">
        <v>637011</v>
      </c>
      <c r="C88" s="37"/>
      <c r="D88" s="36" t="s">
        <v>445</v>
      </c>
      <c r="E88" s="88">
        <v>270</v>
      </c>
      <c r="F88" s="88">
        <v>750</v>
      </c>
      <c r="G88" s="88">
        <v>1000</v>
      </c>
      <c r="H88" s="88">
        <v>3000</v>
      </c>
      <c r="I88" s="89">
        <v>1000</v>
      </c>
      <c r="J88" s="88">
        <v>1000</v>
      </c>
      <c r="K88" s="88">
        <v>1000</v>
      </c>
      <c r="IF88" s="2"/>
      <c r="IG88" s="2"/>
    </row>
    <row r="89" spans="1:241" ht="22.5" hidden="1" outlineLevel="1">
      <c r="A89" s="8"/>
      <c r="B89" s="37">
        <v>637012</v>
      </c>
      <c r="C89" s="37"/>
      <c r="D89" s="36" t="s">
        <v>71</v>
      </c>
      <c r="E89" s="88">
        <v>17</v>
      </c>
      <c r="F89" s="88">
        <v>1408.83</v>
      </c>
      <c r="G89" s="88">
        <v>500</v>
      </c>
      <c r="H89" s="88">
        <v>500</v>
      </c>
      <c r="I89" s="89">
        <v>11500</v>
      </c>
      <c r="J89" s="88">
        <v>500</v>
      </c>
      <c r="K89" s="88">
        <v>500</v>
      </c>
      <c r="IF89" s="2"/>
      <c r="IG89" s="2"/>
    </row>
    <row r="90" spans="1:241" ht="12.75" hidden="1" outlineLevel="1">
      <c r="A90" s="8"/>
      <c r="B90" s="37">
        <v>637014</v>
      </c>
      <c r="C90" s="37"/>
      <c r="D90" s="36" t="s">
        <v>72</v>
      </c>
      <c r="E90" s="88">
        <v>4524</v>
      </c>
      <c r="F90" s="88">
        <v>4230.2</v>
      </c>
      <c r="G90" s="88">
        <v>5600</v>
      </c>
      <c r="H90" s="88">
        <v>5600</v>
      </c>
      <c r="I90" s="89">
        <v>5600</v>
      </c>
      <c r="J90" s="88">
        <v>5600</v>
      </c>
      <c r="K90" s="88">
        <v>5600</v>
      </c>
      <c r="IF90" s="2"/>
      <c r="IG90" s="2"/>
    </row>
    <row r="91" spans="1:241" ht="12.75" hidden="1" outlineLevel="1">
      <c r="A91" s="8"/>
      <c r="B91" s="37">
        <v>637015</v>
      </c>
      <c r="C91" s="37"/>
      <c r="D91" s="36" t="s">
        <v>148</v>
      </c>
      <c r="E91" s="88">
        <v>3042.82</v>
      </c>
      <c r="F91" s="88">
        <v>3250.33</v>
      </c>
      <c r="G91" s="88">
        <v>3500</v>
      </c>
      <c r="H91" s="88">
        <v>3500</v>
      </c>
      <c r="I91" s="89">
        <v>3500</v>
      </c>
      <c r="J91" s="88">
        <v>3500</v>
      </c>
      <c r="K91" s="88">
        <v>3500</v>
      </c>
      <c r="IF91" s="2"/>
      <c r="IG91" s="2"/>
    </row>
    <row r="92" spans="1:241" ht="12.75" hidden="1" outlineLevel="1">
      <c r="A92" s="8"/>
      <c r="B92" s="37">
        <v>637016</v>
      </c>
      <c r="C92" s="37"/>
      <c r="D92" s="36" t="s">
        <v>73</v>
      </c>
      <c r="E92" s="88">
        <v>1850.2</v>
      </c>
      <c r="F92" s="88">
        <v>1744.95</v>
      </c>
      <c r="G92" s="88">
        <v>2122</v>
      </c>
      <c r="H92" s="88">
        <v>2122</v>
      </c>
      <c r="I92" s="89">
        <v>2450</v>
      </c>
      <c r="J92" s="88">
        <v>2122</v>
      </c>
      <c r="K92" s="88">
        <v>2122</v>
      </c>
      <c r="IF92" s="2"/>
      <c r="IG92" s="2"/>
    </row>
    <row r="93" spans="1:241" ht="12.75" hidden="1" outlineLevel="1">
      <c r="A93" s="8"/>
      <c r="B93" s="37">
        <v>637027</v>
      </c>
      <c r="C93" s="37"/>
      <c r="D93" s="36" t="s">
        <v>150</v>
      </c>
      <c r="E93" s="88">
        <v>649.49</v>
      </c>
      <c r="F93" s="88">
        <v>1238.68</v>
      </c>
      <c r="G93" s="88">
        <v>3000</v>
      </c>
      <c r="H93" s="88">
        <v>3000</v>
      </c>
      <c r="I93" s="89">
        <v>1500</v>
      </c>
      <c r="J93" s="88">
        <v>3000</v>
      </c>
      <c r="K93" s="88">
        <v>3000</v>
      </c>
      <c r="IF93" s="2"/>
      <c r="IG93" s="2"/>
    </row>
    <row r="94" spans="1:241" ht="12.75" hidden="1" outlineLevel="1">
      <c r="A94" s="8"/>
      <c r="B94" s="37">
        <v>637034</v>
      </c>
      <c r="C94" s="37"/>
      <c r="D94" s="36" t="s">
        <v>176</v>
      </c>
      <c r="E94" s="88">
        <v>90</v>
      </c>
      <c r="F94" s="88">
        <v>120</v>
      </c>
      <c r="G94" s="88">
        <v>120</v>
      </c>
      <c r="H94" s="88">
        <v>120</v>
      </c>
      <c r="I94" s="89">
        <v>120</v>
      </c>
      <c r="J94" s="88">
        <v>120</v>
      </c>
      <c r="K94" s="88">
        <v>120</v>
      </c>
      <c r="IF94" s="2"/>
      <c r="IG94" s="2"/>
    </row>
    <row r="95" spans="1:241" ht="12.75" hidden="1" outlineLevel="1">
      <c r="A95" s="8"/>
      <c r="B95" s="37">
        <v>637035</v>
      </c>
      <c r="C95" s="37"/>
      <c r="D95" s="36" t="s">
        <v>281</v>
      </c>
      <c r="E95" s="88">
        <v>222.96</v>
      </c>
      <c r="F95" s="88">
        <v>222.96</v>
      </c>
      <c r="G95" s="88">
        <v>300</v>
      </c>
      <c r="H95" s="88">
        <v>300</v>
      </c>
      <c r="I95" s="89">
        <v>300</v>
      </c>
      <c r="J95" s="88">
        <v>300</v>
      </c>
      <c r="K95" s="88">
        <v>300</v>
      </c>
      <c r="IF95" s="2"/>
      <c r="IG95" s="2"/>
    </row>
    <row r="96" spans="1:241" ht="12.75" hidden="1" outlineLevel="1">
      <c r="A96" s="8"/>
      <c r="B96" s="37">
        <v>637040</v>
      </c>
      <c r="C96" s="37"/>
      <c r="D96" s="36" t="s">
        <v>359</v>
      </c>
      <c r="E96" s="88">
        <v>0</v>
      </c>
      <c r="F96" s="88">
        <v>0</v>
      </c>
      <c r="G96" s="88">
        <v>1000</v>
      </c>
      <c r="H96" s="88">
        <v>0</v>
      </c>
      <c r="I96" s="89">
        <v>1000</v>
      </c>
      <c r="J96" s="88">
        <v>1000</v>
      </c>
      <c r="K96" s="88">
        <v>1000</v>
      </c>
      <c r="IF96" s="2"/>
      <c r="IG96" s="2"/>
    </row>
    <row r="97" spans="1:241" ht="12.75" collapsed="1">
      <c r="A97" s="8" t="s">
        <v>1</v>
      </c>
      <c r="B97" s="37"/>
      <c r="C97" s="37"/>
      <c r="D97" s="36"/>
      <c r="E97" s="88"/>
      <c r="F97" s="88"/>
      <c r="G97" s="88"/>
      <c r="H97" s="88"/>
      <c r="I97" s="89"/>
      <c r="J97" s="88"/>
      <c r="K97" s="88"/>
      <c r="IF97" s="2"/>
      <c r="IG97" s="2"/>
    </row>
    <row r="98" spans="1:241" ht="12.75">
      <c r="A98" s="8"/>
      <c r="B98" s="40">
        <v>640</v>
      </c>
      <c r="C98" s="40"/>
      <c r="D98" s="34" t="s">
        <v>74</v>
      </c>
      <c r="E98" s="86">
        <f aca="true" t="shared" si="9" ref="E98:K98">SUM(E99+E100+E101+E102+E103+E104+E105+E106+E107)</f>
        <v>245886.23</v>
      </c>
      <c r="F98" s="86">
        <f t="shared" si="9"/>
        <v>243530.17</v>
      </c>
      <c r="G98" s="86">
        <f t="shared" si="9"/>
        <v>237266</v>
      </c>
      <c r="H98" s="86">
        <f t="shared" si="9"/>
        <v>244255</v>
      </c>
      <c r="I98" s="87">
        <f>SUM(I99+I100+I101+I102+I103+I104+I105+I106+I107)</f>
        <v>258704</v>
      </c>
      <c r="J98" s="86">
        <f t="shared" si="9"/>
        <v>244500</v>
      </c>
      <c r="K98" s="86">
        <f t="shared" si="9"/>
        <v>244500</v>
      </c>
      <c r="IF98" s="2"/>
      <c r="IG98" s="2"/>
    </row>
    <row r="99" spans="1:241" ht="0" customHeight="1" hidden="1">
      <c r="A99" s="8"/>
      <c r="B99" s="45">
        <v>641001</v>
      </c>
      <c r="C99" s="45"/>
      <c r="D99" s="36" t="s">
        <v>75</v>
      </c>
      <c r="E99" s="88">
        <v>239000</v>
      </c>
      <c r="F99" s="88">
        <v>239000</v>
      </c>
      <c r="G99" s="88">
        <v>230000</v>
      </c>
      <c r="H99" s="88">
        <v>230000</v>
      </c>
      <c r="I99" s="89">
        <v>230000</v>
      </c>
      <c r="J99" s="88">
        <v>230000</v>
      </c>
      <c r="K99" s="88">
        <v>230000</v>
      </c>
      <c r="IF99" s="2"/>
      <c r="IG99" s="2"/>
    </row>
    <row r="100" spans="1:241" ht="22.5" hidden="1" outlineLevel="1">
      <c r="A100" s="8"/>
      <c r="B100" s="37">
        <v>641009</v>
      </c>
      <c r="C100" s="37"/>
      <c r="D100" s="36" t="s">
        <v>140</v>
      </c>
      <c r="E100" s="88">
        <v>1659.7</v>
      </c>
      <c r="F100" s="88">
        <v>1659.7</v>
      </c>
      <c r="G100" s="88">
        <v>1900</v>
      </c>
      <c r="H100" s="88">
        <v>6055</v>
      </c>
      <c r="I100" s="89">
        <v>3000</v>
      </c>
      <c r="J100" s="88">
        <v>3000</v>
      </c>
      <c r="K100" s="88">
        <v>3000</v>
      </c>
      <c r="IF100" s="2"/>
      <c r="IG100" s="2"/>
    </row>
    <row r="101" spans="1:241" ht="12.75" hidden="1" outlineLevel="1">
      <c r="A101" s="8"/>
      <c r="B101" s="37">
        <v>642001</v>
      </c>
      <c r="C101" s="37"/>
      <c r="D101" s="36" t="s">
        <v>251</v>
      </c>
      <c r="E101" s="88">
        <v>2950</v>
      </c>
      <c r="F101" s="88">
        <v>1179</v>
      </c>
      <c r="G101" s="88">
        <v>0</v>
      </c>
      <c r="H101" s="88">
        <v>5200</v>
      </c>
      <c r="I101" s="89">
        <v>8000</v>
      </c>
      <c r="J101" s="88">
        <v>8000</v>
      </c>
      <c r="K101" s="88">
        <v>8000</v>
      </c>
      <c r="IF101" s="2"/>
      <c r="IG101" s="2"/>
    </row>
    <row r="102" spans="1:241" ht="22.5" hidden="1" outlineLevel="1">
      <c r="A102" s="8"/>
      <c r="B102" s="37">
        <v>642006</v>
      </c>
      <c r="C102" s="37"/>
      <c r="D102" s="36" t="s">
        <v>149</v>
      </c>
      <c r="E102" s="88">
        <v>1983.56</v>
      </c>
      <c r="F102" s="88">
        <v>1452.56</v>
      </c>
      <c r="G102" s="88">
        <v>2500</v>
      </c>
      <c r="H102" s="88">
        <v>2500</v>
      </c>
      <c r="I102" s="89">
        <v>3000</v>
      </c>
      <c r="J102" s="88">
        <v>3000</v>
      </c>
      <c r="K102" s="88">
        <v>3000</v>
      </c>
      <c r="L102" s="2" t="s">
        <v>466</v>
      </c>
      <c r="IF102" s="2"/>
      <c r="IG102" s="2"/>
    </row>
    <row r="103" spans="1:241" ht="22.5" hidden="1" outlineLevel="1">
      <c r="A103" s="8"/>
      <c r="B103" s="37">
        <v>642009</v>
      </c>
      <c r="C103" s="37"/>
      <c r="D103" s="36" t="s">
        <v>384</v>
      </c>
      <c r="E103" s="88">
        <v>66.66</v>
      </c>
      <c r="F103" s="88">
        <v>66.66</v>
      </c>
      <c r="G103" s="88">
        <v>100</v>
      </c>
      <c r="H103" s="88">
        <v>0</v>
      </c>
      <c r="I103" s="89">
        <v>0</v>
      </c>
      <c r="J103" s="88">
        <v>0</v>
      </c>
      <c r="K103" s="88">
        <v>0</v>
      </c>
      <c r="IF103" s="2"/>
      <c r="IG103" s="2"/>
    </row>
    <row r="104" spans="1:241" ht="12.75" hidden="1" outlineLevel="2">
      <c r="A104" s="8"/>
      <c r="B104" s="37">
        <v>642012</v>
      </c>
      <c r="C104" s="37"/>
      <c r="D104" s="36" t="s">
        <v>283</v>
      </c>
      <c r="E104" s="88">
        <v>0</v>
      </c>
      <c r="F104" s="88">
        <v>0</v>
      </c>
      <c r="G104" s="88">
        <v>0</v>
      </c>
      <c r="H104" s="88">
        <v>0</v>
      </c>
      <c r="I104" s="89">
        <v>14204</v>
      </c>
      <c r="J104" s="88">
        <v>0</v>
      </c>
      <c r="K104" s="88">
        <v>0</v>
      </c>
      <c r="IF104" s="2"/>
      <c r="IG104" s="2"/>
    </row>
    <row r="105" spans="1:241" ht="12.75" hidden="1" outlineLevel="1">
      <c r="A105" s="8"/>
      <c r="B105" s="35">
        <v>642012</v>
      </c>
      <c r="C105" s="35"/>
      <c r="D105" s="36" t="s">
        <v>284</v>
      </c>
      <c r="E105" s="88">
        <v>0</v>
      </c>
      <c r="F105" s="88">
        <v>0</v>
      </c>
      <c r="G105" s="88">
        <v>0</v>
      </c>
      <c r="H105" s="88">
        <v>0</v>
      </c>
      <c r="I105" s="89">
        <v>0</v>
      </c>
      <c r="J105" s="88">
        <v>0</v>
      </c>
      <c r="K105" s="88">
        <v>0</v>
      </c>
      <c r="IF105" s="2"/>
      <c r="IG105" s="2"/>
    </row>
    <row r="106" spans="1:241" ht="12.75" hidden="1" outlineLevel="1">
      <c r="A106" s="8"/>
      <c r="B106" s="35">
        <v>642013</v>
      </c>
      <c r="C106" s="35"/>
      <c r="D106" s="36" t="s">
        <v>478</v>
      </c>
      <c r="E106" s="88">
        <v>0</v>
      </c>
      <c r="F106" s="88">
        <v>0</v>
      </c>
      <c r="G106" s="88">
        <v>2266</v>
      </c>
      <c r="H106" s="88">
        <v>0</v>
      </c>
      <c r="I106" s="89">
        <v>0</v>
      </c>
      <c r="J106" s="88">
        <v>0</v>
      </c>
      <c r="K106" s="88">
        <v>0</v>
      </c>
      <c r="IF106" s="2"/>
      <c r="IG106" s="2"/>
    </row>
    <row r="107" spans="1:241" ht="12.75" hidden="1">
      <c r="A107" s="8"/>
      <c r="B107" s="35">
        <v>642015</v>
      </c>
      <c r="C107" s="35"/>
      <c r="D107" s="36" t="s">
        <v>133</v>
      </c>
      <c r="E107" s="88">
        <v>226.31</v>
      </c>
      <c r="F107" s="88">
        <v>172.25</v>
      </c>
      <c r="G107" s="88">
        <v>500</v>
      </c>
      <c r="H107" s="88">
        <v>500</v>
      </c>
      <c r="I107" s="89">
        <v>500</v>
      </c>
      <c r="J107" s="88">
        <v>500</v>
      </c>
      <c r="K107" s="88">
        <v>500</v>
      </c>
      <c r="IF107" s="2"/>
      <c r="IG107" s="2"/>
    </row>
    <row r="108" spans="1:241" ht="12.75" outlineLevel="1">
      <c r="A108" s="8"/>
      <c r="B108" s="37"/>
      <c r="C108" s="37"/>
      <c r="D108" s="36"/>
      <c r="E108" s="88"/>
      <c r="F108" s="88"/>
      <c r="G108" s="88"/>
      <c r="H108" s="88"/>
      <c r="I108" s="89"/>
      <c r="J108" s="88"/>
      <c r="K108" s="88"/>
      <c r="IF108" s="2"/>
      <c r="IG108" s="2"/>
    </row>
    <row r="109" spans="1:241" ht="12" customHeight="1">
      <c r="A109" s="8"/>
      <c r="B109" s="40" t="s">
        <v>495</v>
      </c>
      <c r="C109" s="40"/>
      <c r="D109" s="34" t="s">
        <v>202</v>
      </c>
      <c r="E109" s="86">
        <f aca="true" t="shared" si="10" ref="E109:K109">SUM(E110+E111+E112+E113)</f>
        <v>8623</v>
      </c>
      <c r="F109" s="86">
        <f t="shared" si="10"/>
        <v>6453.6</v>
      </c>
      <c r="G109" s="86">
        <f t="shared" si="10"/>
        <v>10750</v>
      </c>
      <c r="H109" s="86">
        <f t="shared" si="10"/>
        <v>10750</v>
      </c>
      <c r="I109" s="87">
        <f t="shared" si="10"/>
        <v>10750</v>
      </c>
      <c r="J109" s="86">
        <f t="shared" si="10"/>
        <v>10750</v>
      </c>
      <c r="K109" s="86">
        <f t="shared" si="10"/>
        <v>10750</v>
      </c>
      <c r="IF109" s="2"/>
      <c r="IG109" s="2"/>
    </row>
    <row r="110" spans="1:241" ht="12.75" hidden="1" outlineLevel="1">
      <c r="A110" s="8"/>
      <c r="B110" s="37" t="s">
        <v>77</v>
      </c>
      <c r="C110" s="37"/>
      <c r="D110" s="36" t="s">
        <v>254</v>
      </c>
      <c r="E110" s="88">
        <v>134.78</v>
      </c>
      <c r="F110" s="88">
        <v>132</v>
      </c>
      <c r="G110" s="88">
        <v>250</v>
      </c>
      <c r="H110" s="88">
        <v>250</v>
      </c>
      <c r="I110" s="89">
        <v>250</v>
      </c>
      <c r="J110" s="88">
        <v>250</v>
      </c>
      <c r="K110" s="88">
        <v>250</v>
      </c>
      <c r="IF110" s="2"/>
      <c r="IG110" s="2"/>
    </row>
    <row r="111" spans="1:241" ht="12.75" hidden="1" outlineLevel="1">
      <c r="A111" s="8"/>
      <c r="B111" s="37">
        <v>633016</v>
      </c>
      <c r="C111" s="37"/>
      <c r="D111" s="36" t="s">
        <v>78</v>
      </c>
      <c r="E111" s="88">
        <v>224.29</v>
      </c>
      <c r="F111" s="88">
        <v>348.04</v>
      </c>
      <c r="G111" s="88">
        <v>300</v>
      </c>
      <c r="H111" s="88">
        <v>300</v>
      </c>
      <c r="I111" s="89">
        <v>300</v>
      </c>
      <c r="J111" s="88">
        <v>300</v>
      </c>
      <c r="K111" s="88">
        <v>300</v>
      </c>
      <c r="IF111" s="2"/>
      <c r="IG111" s="2"/>
    </row>
    <row r="112" spans="1:241" ht="12.75" hidden="1" outlineLevel="1">
      <c r="A112" s="8"/>
      <c r="B112" s="37" t="s">
        <v>79</v>
      </c>
      <c r="C112" s="37"/>
      <c r="D112" s="36" t="s">
        <v>80</v>
      </c>
      <c r="E112" s="88">
        <v>8237.41</v>
      </c>
      <c r="F112" s="88">
        <v>5973.56</v>
      </c>
      <c r="G112" s="88">
        <v>10000</v>
      </c>
      <c r="H112" s="88">
        <v>10000</v>
      </c>
      <c r="I112" s="89">
        <v>10000</v>
      </c>
      <c r="J112" s="88">
        <v>10000</v>
      </c>
      <c r="K112" s="88">
        <v>10000</v>
      </c>
      <c r="IF112" s="2"/>
      <c r="IG112" s="2"/>
    </row>
    <row r="113" spans="1:241" ht="12.75" hidden="1" outlineLevel="1">
      <c r="A113" s="8"/>
      <c r="B113" s="37">
        <v>637036</v>
      </c>
      <c r="C113" s="37"/>
      <c r="D113" s="36" t="s">
        <v>282</v>
      </c>
      <c r="E113" s="88">
        <v>26.52</v>
      </c>
      <c r="F113" s="88">
        <v>0</v>
      </c>
      <c r="G113" s="88">
        <v>200</v>
      </c>
      <c r="H113" s="88">
        <v>200</v>
      </c>
      <c r="I113" s="89">
        <v>200</v>
      </c>
      <c r="J113" s="88">
        <v>200</v>
      </c>
      <c r="K113" s="88">
        <v>200</v>
      </c>
      <c r="IF113" s="2"/>
      <c r="IG113" s="2"/>
    </row>
    <row r="114" spans="1:241" ht="12.75" outlineLevel="1">
      <c r="A114" s="8"/>
      <c r="B114" s="37"/>
      <c r="C114" s="37"/>
      <c r="D114" s="36"/>
      <c r="E114" s="88"/>
      <c r="F114" s="88"/>
      <c r="G114" s="88"/>
      <c r="H114" s="88"/>
      <c r="I114" s="89"/>
      <c r="J114" s="88"/>
      <c r="K114" s="88"/>
      <c r="IF114" s="2"/>
      <c r="IG114" s="2"/>
    </row>
    <row r="115" spans="1:241" ht="12.75" outlineLevel="2">
      <c r="A115" s="13"/>
      <c r="B115" s="192" t="s">
        <v>328</v>
      </c>
      <c r="C115" s="193"/>
      <c r="D115" s="193"/>
      <c r="E115" s="123">
        <f aca="true" t="shared" si="11" ref="E115:K115">SUM(E116+E117)</f>
        <v>1160.6100000000001</v>
      </c>
      <c r="F115" s="123">
        <f t="shared" si="11"/>
        <v>1156.65</v>
      </c>
      <c r="G115" s="123">
        <f t="shared" si="11"/>
        <v>1161</v>
      </c>
      <c r="H115" s="123">
        <f t="shared" si="11"/>
        <v>1150.71</v>
      </c>
      <c r="I115" s="112">
        <f t="shared" si="11"/>
        <v>1161</v>
      </c>
      <c r="J115" s="123">
        <f t="shared" si="11"/>
        <v>1161</v>
      </c>
      <c r="K115" s="123">
        <f t="shared" si="11"/>
        <v>1161</v>
      </c>
      <c r="IF115" s="2"/>
      <c r="IG115" s="2"/>
    </row>
    <row r="116" spans="1:241" ht="12.75" outlineLevel="1">
      <c r="A116" s="25"/>
      <c r="B116" s="44">
        <v>611</v>
      </c>
      <c r="C116" s="33"/>
      <c r="D116" s="36" t="s">
        <v>230</v>
      </c>
      <c r="E116" s="88">
        <v>860</v>
      </c>
      <c r="F116" s="88">
        <v>857</v>
      </c>
      <c r="G116" s="88">
        <v>854</v>
      </c>
      <c r="H116" s="88">
        <v>852.7</v>
      </c>
      <c r="I116" s="89">
        <v>854</v>
      </c>
      <c r="J116" s="88">
        <v>854</v>
      </c>
      <c r="K116" s="88">
        <v>854</v>
      </c>
      <c r="IF116" s="2"/>
      <c r="IG116" s="2"/>
    </row>
    <row r="117" spans="1:241" ht="12.75" outlineLevel="1">
      <c r="A117" s="25"/>
      <c r="B117" s="44">
        <v>620</v>
      </c>
      <c r="C117" s="33"/>
      <c r="D117" s="36" t="s">
        <v>91</v>
      </c>
      <c r="E117" s="88">
        <v>300.61</v>
      </c>
      <c r="F117" s="88">
        <v>299.65</v>
      </c>
      <c r="G117" s="88">
        <v>307</v>
      </c>
      <c r="H117" s="88">
        <v>298.01</v>
      </c>
      <c r="I117" s="89">
        <v>307</v>
      </c>
      <c r="J117" s="88">
        <v>307</v>
      </c>
      <c r="K117" s="88">
        <v>307</v>
      </c>
      <c r="IF117" s="2"/>
      <c r="IG117" s="2"/>
    </row>
    <row r="118" spans="1:241" ht="12.75" outlineLevel="1">
      <c r="A118" s="7"/>
      <c r="B118" s="37"/>
      <c r="C118" s="37"/>
      <c r="D118" s="36"/>
      <c r="E118" s="88"/>
      <c r="F118" s="88"/>
      <c r="G118" s="88"/>
      <c r="H118" s="88"/>
      <c r="I118" s="89"/>
      <c r="J118" s="88"/>
      <c r="K118" s="88"/>
      <c r="IF118" s="2"/>
      <c r="IG118" s="2"/>
    </row>
    <row r="119" spans="1:241" ht="12.75" outlineLevel="2">
      <c r="A119" s="13"/>
      <c r="B119" s="192" t="s">
        <v>329</v>
      </c>
      <c r="C119" s="193"/>
      <c r="D119" s="193"/>
      <c r="E119" s="123">
        <f aca="true" t="shared" si="12" ref="E119:K119">SUM(E120)</f>
        <v>24.4</v>
      </c>
      <c r="F119" s="123">
        <f t="shared" si="12"/>
        <v>24.4</v>
      </c>
      <c r="G119" s="123">
        <f t="shared" si="12"/>
        <v>0</v>
      </c>
      <c r="H119" s="123">
        <f t="shared" si="12"/>
        <v>32.4</v>
      </c>
      <c r="I119" s="112">
        <f t="shared" si="12"/>
        <v>0</v>
      </c>
      <c r="J119" s="123">
        <f t="shared" si="12"/>
        <v>0</v>
      </c>
      <c r="K119" s="123">
        <f t="shared" si="12"/>
        <v>0</v>
      </c>
      <c r="IF119" s="2"/>
      <c r="IG119" s="2"/>
    </row>
    <row r="120" spans="1:241" ht="12.75" outlineLevel="1">
      <c r="A120" s="25"/>
      <c r="B120" s="44">
        <v>610</v>
      </c>
      <c r="C120" s="33"/>
      <c r="D120" s="36" t="s">
        <v>230</v>
      </c>
      <c r="E120" s="88">
        <v>24.4</v>
      </c>
      <c r="F120" s="88">
        <v>24.4</v>
      </c>
      <c r="G120" s="88">
        <v>0</v>
      </c>
      <c r="H120" s="88">
        <v>32.4</v>
      </c>
      <c r="I120" s="89">
        <v>0</v>
      </c>
      <c r="J120" s="88">
        <v>0</v>
      </c>
      <c r="K120" s="88">
        <v>0</v>
      </c>
      <c r="IF120" s="2"/>
      <c r="IG120" s="2"/>
    </row>
    <row r="121" spans="1:241" ht="12.75">
      <c r="A121" s="8"/>
      <c r="B121" s="37"/>
      <c r="C121" s="37"/>
      <c r="D121" s="36"/>
      <c r="E121" s="88"/>
      <c r="F121" s="88"/>
      <c r="G121" s="88"/>
      <c r="H121" s="88"/>
      <c r="I121" s="89"/>
      <c r="J121" s="88"/>
      <c r="K121" s="88"/>
      <c r="IF121" s="2"/>
      <c r="IG121" s="2"/>
    </row>
    <row r="122" spans="1:241" ht="12.75">
      <c r="A122" s="13" t="s">
        <v>122</v>
      </c>
      <c r="B122" s="194" t="s">
        <v>330</v>
      </c>
      <c r="C122" s="196"/>
      <c r="D122" s="196"/>
      <c r="E122" s="86">
        <f aca="true" t="shared" si="13" ref="E122:K122">SUM(E123+E124+E125+E126+E127+E128)</f>
        <v>2842.2400000000002</v>
      </c>
      <c r="F122" s="86">
        <f t="shared" si="13"/>
        <v>2476.4500000000003</v>
      </c>
      <c r="G122" s="86">
        <f t="shared" si="13"/>
        <v>3030</v>
      </c>
      <c r="H122" s="86">
        <f t="shared" si="13"/>
        <v>3030</v>
      </c>
      <c r="I122" s="87">
        <f t="shared" si="13"/>
        <v>2730</v>
      </c>
      <c r="J122" s="86">
        <f t="shared" si="13"/>
        <v>2730</v>
      </c>
      <c r="K122" s="86">
        <f t="shared" si="13"/>
        <v>2730</v>
      </c>
      <c r="IF122" s="2"/>
      <c r="IG122" s="2"/>
    </row>
    <row r="123" spans="1:241" ht="0" customHeight="1" hidden="1" outlineLevel="1">
      <c r="A123" s="5"/>
      <c r="B123" s="35">
        <v>637005</v>
      </c>
      <c r="C123" s="35"/>
      <c r="D123" s="36" t="s">
        <v>81</v>
      </c>
      <c r="E123" s="88">
        <v>1680</v>
      </c>
      <c r="F123" s="88">
        <v>1680</v>
      </c>
      <c r="G123" s="88">
        <v>1680</v>
      </c>
      <c r="H123" s="88">
        <v>1680</v>
      </c>
      <c r="I123" s="89">
        <v>1680</v>
      </c>
      <c r="J123" s="88">
        <v>1680</v>
      </c>
      <c r="K123" s="88">
        <v>1680</v>
      </c>
      <c r="IF123" s="2"/>
      <c r="IG123" s="2"/>
    </row>
    <row r="124" spans="1:241" ht="12.75" hidden="1" outlineLevel="1">
      <c r="A124" s="5"/>
      <c r="B124" s="35">
        <v>637007</v>
      </c>
      <c r="C124" s="35"/>
      <c r="D124" s="36" t="s">
        <v>287</v>
      </c>
      <c r="E124" s="88">
        <v>78.02</v>
      </c>
      <c r="F124" s="88">
        <v>74.2</v>
      </c>
      <c r="G124" s="88">
        <v>100</v>
      </c>
      <c r="H124" s="88">
        <v>100</v>
      </c>
      <c r="I124" s="89">
        <v>100</v>
      </c>
      <c r="J124" s="88">
        <v>100</v>
      </c>
      <c r="K124" s="88">
        <v>100</v>
      </c>
      <c r="IF124" s="2"/>
      <c r="IG124" s="2"/>
    </row>
    <row r="125" spans="1:241" ht="12.75" hidden="1" outlineLevel="1">
      <c r="A125" s="8"/>
      <c r="B125" s="35">
        <v>637012</v>
      </c>
      <c r="C125" s="35"/>
      <c r="D125" s="36" t="s">
        <v>82</v>
      </c>
      <c r="E125" s="88">
        <v>506.74</v>
      </c>
      <c r="F125" s="88">
        <v>474.39</v>
      </c>
      <c r="G125" s="88">
        <v>700</v>
      </c>
      <c r="H125" s="88">
        <v>700</v>
      </c>
      <c r="I125" s="89">
        <v>700</v>
      </c>
      <c r="J125" s="88">
        <v>700</v>
      </c>
      <c r="K125" s="88">
        <v>700</v>
      </c>
      <c r="IF125" s="2"/>
      <c r="IG125" s="2"/>
    </row>
    <row r="126" spans="1:241" ht="12.75" hidden="1" outlineLevel="1">
      <c r="A126" s="19"/>
      <c r="B126" s="35">
        <v>637012</v>
      </c>
      <c r="C126" s="35"/>
      <c r="D126" s="36" t="s">
        <v>250</v>
      </c>
      <c r="E126" s="88">
        <v>225.87</v>
      </c>
      <c r="F126" s="88">
        <v>211.9</v>
      </c>
      <c r="G126" s="88">
        <v>250</v>
      </c>
      <c r="H126" s="88">
        <v>250</v>
      </c>
      <c r="I126" s="89">
        <v>250</v>
      </c>
      <c r="J126" s="88">
        <v>250</v>
      </c>
      <c r="K126" s="88">
        <v>250</v>
      </c>
      <c r="IF126" s="2"/>
      <c r="IG126" s="2"/>
    </row>
    <row r="127" spans="1:241" ht="12.75" hidden="1" outlineLevel="1">
      <c r="A127" s="19"/>
      <c r="B127" s="35">
        <v>637031</v>
      </c>
      <c r="C127" s="35"/>
      <c r="D127" s="36" t="s">
        <v>255</v>
      </c>
      <c r="E127" s="88">
        <v>0</v>
      </c>
      <c r="F127" s="88">
        <v>0</v>
      </c>
      <c r="G127" s="88">
        <v>0</v>
      </c>
      <c r="H127" s="88">
        <v>0</v>
      </c>
      <c r="I127" s="89">
        <v>0</v>
      </c>
      <c r="J127" s="88">
        <v>0</v>
      </c>
      <c r="K127" s="88">
        <v>0</v>
      </c>
      <c r="IF127" s="2"/>
      <c r="IG127" s="2"/>
    </row>
    <row r="128" spans="1:241" ht="12.75" hidden="1" outlineLevel="1">
      <c r="A128" s="19"/>
      <c r="B128" s="35">
        <v>637035</v>
      </c>
      <c r="C128" s="35"/>
      <c r="D128" s="36" t="s">
        <v>286</v>
      </c>
      <c r="E128" s="88">
        <v>351.61</v>
      </c>
      <c r="F128" s="88">
        <v>35.96</v>
      </c>
      <c r="G128" s="88">
        <v>300</v>
      </c>
      <c r="H128" s="88">
        <v>300</v>
      </c>
      <c r="I128" s="89">
        <v>0</v>
      </c>
      <c r="J128" s="88">
        <v>0</v>
      </c>
      <c r="K128" s="88">
        <v>0</v>
      </c>
      <c r="IF128" s="2"/>
      <c r="IG128" s="2"/>
    </row>
    <row r="129" spans="1:241" ht="12.75" outlineLevel="1">
      <c r="A129" s="19"/>
      <c r="B129" s="35"/>
      <c r="C129" s="35"/>
      <c r="D129" s="36"/>
      <c r="E129" s="88"/>
      <c r="F129" s="88"/>
      <c r="G129" s="88"/>
      <c r="H129" s="88"/>
      <c r="I129" s="89"/>
      <c r="J129" s="88"/>
      <c r="K129" s="88"/>
      <c r="IF129" s="2"/>
      <c r="IG129" s="2"/>
    </row>
    <row r="130" spans="1:241" ht="12.75" outlineLevel="1">
      <c r="A130" s="25" t="s">
        <v>94</v>
      </c>
      <c r="B130" s="192" t="s">
        <v>331</v>
      </c>
      <c r="C130" s="195"/>
      <c r="D130" s="195"/>
      <c r="E130" s="86">
        <f aca="true" t="shared" si="14" ref="E130:K130">SUM(E131+E132+E133+E134)</f>
        <v>5120.459999999999</v>
      </c>
      <c r="F130" s="86">
        <f t="shared" si="14"/>
        <v>5629.44</v>
      </c>
      <c r="G130" s="86">
        <f t="shared" si="14"/>
        <v>5120</v>
      </c>
      <c r="H130" s="86">
        <f t="shared" si="14"/>
        <v>5664.75</v>
      </c>
      <c r="I130" s="87">
        <f t="shared" si="14"/>
        <v>5120</v>
      </c>
      <c r="J130" s="86">
        <f t="shared" si="14"/>
        <v>5120</v>
      </c>
      <c r="K130" s="86">
        <f t="shared" si="14"/>
        <v>5120</v>
      </c>
      <c r="IF130" s="2"/>
      <c r="IG130" s="2"/>
    </row>
    <row r="131" spans="1:241" ht="12.75" hidden="1" outlineLevel="1">
      <c r="A131" s="25"/>
      <c r="B131" s="47">
        <v>611</v>
      </c>
      <c r="C131" s="47"/>
      <c r="D131" s="43" t="s">
        <v>95</v>
      </c>
      <c r="E131" s="88">
        <v>3203.2</v>
      </c>
      <c r="F131" s="88">
        <v>3555</v>
      </c>
      <c r="G131" s="88">
        <v>3400</v>
      </c>
      <c r="H131" s="88">
        <v>3600</v>
      </c>
      <c r="I131" s="89">
        <v>3400</v>
      </c>
      <c r="J131" s="88">
        <v>3400</v>
      </c>
      <c r="K131" s="88">
        <v>3400</v>
      </c>
      <c r="IF131" s="2"/>
      <c r="IG131" s="2"/>
    </row>
    <row r="132" spans="1:241" ht="12.75" hidden="1" outlineLevel="1">
      <c r="A132" s="7"/>
      <c r="B132" s="35">
        <v>620</v>
      </c>
      <c r="C132" s="35"/>
      <c r="D132" s="36" t="s">
        <v>134</v>
      </c>
      <c r="E132" s="88">
        <v>1154.2</v>
      </c>
      <c r="F132" s="88">
        <v>1277.06</v>
      </c>
      <c r="G132" s="88">
        <v>1190</v>
      </c>
      <c r="H132" s="88">
        <v>1258.2</v>
      </c>
      <c r="I132" s="89">
        <v>1190</v>
      </c>
      <c r="J132" s="88">
        <v>1190</v>
      </c>
      <c r="K132" s="88">
        <v>1190</v>
      </c>
      <c r="IF132" s="2"/>
      <c r="IG132" s="2"/>
    </row>
    <row r="133" spans="1:241" ht="12.75" hidden="1" outlineLevel="1">
      <c r="A133" s="7"/>
      <c r="B133" s="37" t="s">
        <v>76</v>
      </c>
      <c r="C133" s="37"/>
      <c r="D133" s="36" t="s">
        <v>221</v>
      </c>
      <c r="E133" s="88">
        <v>663.48</v>
      </c>
      <c r="F133" s="88">
        <v>697.8</v>
      </c>
      <c r="G133" s="88">
        <v>430</v>
      </c>
      <c r="H133" s="88">
        <v>706.97</v>
      </c>
      <c r="I133" s="89">
        <v>430</v>
      </c>
      <c r="J133" s="88">
        <v>430</v>
      </c>
      <c r="K133" s="88">
        <v>430</v>
      </c>
      <c r="IF133" s="2"/>
      <c r="IG133" s="2"/>
    </row>
    <row r="134" spans="1:241" ht="12.75" hidden="1" outlineLevel="1">
      <c r="A134" s="7"/>
      <c r="B134" s="37"/>
      <c r="C134" s="37"/>
      <c r="D134" s="36" t="s">
        <v>222</v>
      </c>
      <c r="E134" s="88">
        <v>99.58</v>
      </c>
      <c r="F134" s="88">
        <v>99.58</v>
      </c>
      <c r="G134" s="88">
        <v>100</v>
      </c>
      <c r="H134" s="88">
        <v>99.58</v>
      </c>
      <c r="I134" s="89">
        <v>100</v>
      </c>
      <c r="J134" s="88">
        <v>100</v>
      </c>
      <c r="K134" s="88">
        <v>100</v>
      </c>
      <c r="IF134" s="2"/>
      <c r="IG134" s="2"/>
    </row>
    <row r="135" spans="1:241" ht="12.75" outlineLevel="1">
      <c r="A135" s="19"/>
      <c r="B135" s="35"/>
      <c r="C135" s="35"/>
      <c r="D135" s="36"/>
      <c r="E135" s="88"/>
      <c r="F135" s="88"/>
      <c r="G135" s="88"/>
      <c r="H135" s="88"/>
      <c r="I135" s="89"/>
      <c r="J135" s="88"/>
      <c r="K135" s="88"/>
      <c r="IF135" s="2"/>
      <c r="IG135" s="2"/>
    </row>
    <row r="136" spans="1:241" ht="12.75" outlineLevel="1">
      <c r="A136" s="8"/>
      <c r="B136" s="197" t="s">
        <v>332</v>
      </c>
      <c r="C136" s="193"/>
      <c r="D136" s="193"/>
      <c r="E136" s="86">
        <v>4966.33</v>
      </c>
      <c r="F136" s="86">
        <v>2941.34</v>
      </c>
      <c r="G136" s="86">
        <v>0</v>
      </c>
      <c r="H136" s="86">
        <v>0</v>
      </c>
      <c r="I136" s="87">
        <v>0</v>
      </c>
      <c r="J136" s="86">
        <v>0</v>
      </c>
      <c r="K136" s="86">
        <v>0</v>
      </c>
      <c r="IF136" s="2"/>
      <c r="IG136" s="2"/>
    </row>
    <row r="137" spans="1:241" ht="12.75" outlineLevel="1">
      <c r="A137" s="19"/>
      <c r="B137" s="35"/>
      <c r="C137" s="35"/>
      <c r="D137" s="36"/>
      <c r="E137" s="88"/>
      <c r="F137" s="88"/>
      <c r="G137" s="88"/>
      <c r="H137" s="88"/>
      <c r="I137" s="89"/>
      <c r="J137" s="88"/>
      <c r="K137" s="88"/>
      <c r="IF137" s="2"/>
      <c r="IG137" s="2"/>
    </row>
    <row r="138" spans="1:241" ht="12.75" outlineLevel="1">
      <c r="A138" s="19"/>
      <c r="B138" s="197" t="s">
        <v>422</v>
      </c>
      <c r="C138" s="193"/>
      <c r="D138" s="193"/>
      <c r="E138" s="123">
        <v>0</v>
      </c>
      <c r="F138" s="123">
        <v>5060</v>
      </c>
      <c r="G138" s="123">
        <v>0</v>
      </c>
      <c r="H138" s="123">
        <v>7394.27</v>
      </c>
      <c r="I138" s="112">
        <v>0</v>
      </c>
      <c r="J138" s="123">
        <v>0</v>
      </c>
      <c r="K138" s="123">
        <v>0</v>
      </c>
      <c r="IF138" s="2"/>
      <c r="IG138" s="2"/>
    </row>
    <row r="139" spans="1:241" ht="12.75" outlineLevel="1">
      <c r="A139" s="19"/>
      <c r="B139" s="167"/>
      <c r="C139" s="168"/>
      <c r="D139" s="159"/>
      <c r="E139" s="88"/>
      <c r="F139" s="88"/>
      <c r="G139" s="88"/>
      <c r="H139" s="88"/>
      <c r="I139" s="89"/>
      <c r="J139" s="88"/>
      <c r="K139" s="88"/>
      <c r="IF139" s="2"/>
      <c r="IG139" s="2"/>
    </row>
    <row r="140" spans="1:241" ht="12.75" outlineLevel="1">
      <c r="A140" s="19"/>
      <c r="B140" s="198" t="s">
        <v>333</v>
      </c>
      <c r="C140" s="199"/>
      <c r="D140" s="200"/>
      <c r="E140" s="123">
        <f aca="true" t="shared" si="15" ref="E140:K140">SUM(E141+E142)</f>
        <v>25049.07</v>
      </c>
      <c r="F140" s="123">
        <f t="shared" si="15"/>
        <v>21232.18</v>
      </c>
      <c r="G140" s="123">
        <f t="shared" si="15"/>
        <v>13000</v>
      </c>
      <c r="H140" s="123">
        <f t="shared" si="15"/>
        <v>13000</v>
      </c>
      <c r="I140" s="112">
        <f t="shared" si="15"/>
        <v>13000</v>
      </c>
      <c r="J140" s="123">
        <f t="shared" si="15"/>
        <v>13000</v>
      </c>
      <c r="K140" s="123">
        <f t="shared" si="15"/>
        <v>13000</v>
      </c>
      <c r="IF140" s="2"/>
      <c r="IG140" s="2"/>
    </row>
    <row r="141" spans="1:241" ht="12.75" hidden="1" outlineLevel="1">
      <c r="A141" s="19"/>
      <c r="B141" s="35">
        <v>651002</v>
      </c>
      <c r="C141" s="35"/>
      <c r="D141" s="36" t="s">
        <v>288</v>
      </c>
      <c r="E141" s="88">
        <v>3345.12</v>
      </c>
      <c r="F141" s="88">
        <v>2871.89</v>
      </c>
      <c r="G141" s="88">
        <v>3000</v>
      </c>
      <c r="H141" s="88">
        <v>3000</v>
      </c>
      <c r="I141" s="89">
        <v>3000</v>
      </c>
      <c r="J141" s="88">
        <v>3000</v>
      </c>
      <c r="K141" s="88">
        <v>3000</v>
      </c>
      <c r="IF141" s="2"/>
      <c r="IG141" s="2"/>
    </row>
    <row r="142" spans="1:241" ht="12.75" hidden="1" outlineLevel="1">
      <c r="A142" s="19"/>
      <c r="B142" s="35">
        <v>651003</v>
      </c>
      <c r="C142" s="35"/>
      <c r="D142" s="36" t="s">
        <v>289</v>
      </c>
      <c r="E142" s="88">
        <v>21703.95</v>
      </c>
      <c r="F142" s="88">
        <v>18360.29</v>
      </c>
      <c r="G142" s="88">
        <v>10000</v>
      </c>
      <c r="H142" s="88">
        <v>10000</v>
      </c>
      <c r="I142" s="89">
        <v>10000</v>
      </c>
      <c r="J142" s="88">
        <v>10000</v>
      </c>
      <c r="K142" s="88">
        <v>10000</v>
      </c>
      <c r="IF142" s="2"/>
      <c r="IG142" s="2"/>
    </row>
    <row r="143" spans="1:241" ht="12.75" outlineLevel="1">
      <c r="A143" s="19"/>
      <c r="B143" s="35"/>
      <c r="C143" s="35"/>
      <c r="D143" s="36"/>
      <c r="E143" s="88"/>
      <c r="F143" s="88"/>
      <c r="G143" s="88"/>
      <c r="H143" s="88"/>
      <c r="I143" s="89"/>
      <c r="J143" s="88"/>
      <c r="K143" s="88"/>
      <c r="IF143" s="2"/>
      <c r="IG143" s="2"/>
    </row>
    <row r="144" spans="1:241" ht="12" customHeight="1">
      <c r="A144" s="13" t="s">
        <v>123</v>
      </c>
      <c r="B144" s="197" t="s">
        <v>334</v>
      </c>
      <c r="C144" s="193"/>
      <c r="D144" s="193"/>
      <c r="E144" s="86">
        <f aca="true" t="shared" si="16" ref="E144:K144">SUM(E145)</f>
        <v>4146</v>
      </c>
      <c r="F144" s="86">
        <f>SUM(F145)</f>
        <v>98</v>
      </c>
      <c r="G144" s="86">
        <f t="shared" si="16"/>
        <v>5000</v>
      </c>
      <c r="H144" s="86">
        <f t="shared" si="16"/>
        <v>5000</v>
      </c>
      <c r="I144" s="87">
        <f t="shared" si="16"/>
        <v>5000</v>
      </c>
      <c r="J144" s="86">
        <f t="shared" si="16"/>
        <v>5000</v>
      </c>
      <c r="K144" s="86">
        <f t="shared" si="16"/>
        <v>5000</v>
      </c>
      <c r="IF144" s="2"/>
      <c r="IG144" s="2"/>
    </row>
    <row r="145" spans="1:241" ht="12.75" hidden="1" outlineLevel="1">
      <c r="A145" s="12"/>
      <c r="B145" s="37" t="s">
        <v>76</v>
      </c>
      <c r="C145" s="37"/>
      <c r="D145" s="36" t="s">
        <v>83</v>
      </c>
      <c r="E145" s="88">
        <v>4146</v>
      </c>
      <c r="F145" s="88">
        <v>98</v>
      </c>
      <c r="G145" s="88">
        <v>5000</v>
      </c>
      <c r="H145" s="88">
        <v>5000</v>
      </c>
      <c r="I145" s="89">
        <v>5000</v>
      </c>
      <c r="J145" s="88">
        <v>5000</v>
      </c>
      <c r="K145" s="88">
        <v>5000</v>
      </c>
      <c r="IF145" s="2"/>
      <c r="IG145" s="2"/>
    </row>
    <row r="146" spans="1:241" ht="12.75" outlineLevel="1">
      <c r="A146" s="7"/>
      <c r="B146" s="37"/>
      <c r="C146" s="37"/>
      <c r="D146" s="36"/>
      <c r="E146" s="88"/>
      <c r="F146" s="88"/>
      <c r="G146" s="88"/>
      <c r="H146" s="88"/>
      <c r="I146" s="89"/>
      <c r="J146" s="88"/>
      <c r="K146" s="88"/>
      <c r="IF146" s="2"/>
      <c r="IG146" s="2"/>
    </row>
    <row r="147" spans="1:241" ht="12.75" outlineLevel="2">
      <c r="A147" s="24" t="s">
        <v>136</v>
      </c>
      <c r="B147" s="194" t="s">
        <v>335</v>
      </c>
      <c r="C147" s="195"/>
      <c r="D147" s="195"/>
      <c r="E147" s="86">
        <f aca="true" t="shared" si="17" ref="E147:K147">SUM(E148)</f>
        <v>394.55</v>
      </c>
      <c r="F147" s="86">
        <f>SUM(F148)+F149</f>
        <v>7899.65</v>
      </c>
      <c r="G147" s="86">
        <f t="shared" si="17"/>
        <v>320</v>
      </c>
      <c r="H147" s="86">
        <f>SUM(H148+H149)</f>
        <v>37535</v>
      </c>
      <c r="I147" s="87">
        <f t="shared" si="17"/>
        <v>440</v>
      </c>
      <c r="J147" s="86">
        <f t="shared" si="17"/>
        <v>440</v>
      </c>
      <c r="K147" s="86">
        <f t="shared" si="17"/>
        <v>440</v>
      </c>
      <c r="IF147" s="2"/>
      <c r="IG147" s="2"/>
    </row>
    <row r="148" spans="1:241" ht="12.75" hidden="1" outlineLevel="2">
      <c r="A148" s="13"/>
      <c r="B148" s="35">
        <v>614</v>
      </c>
      <c r="C148" s="35"/>
      <c r="D148" s="36" t="s">
        <v>137</v>
      </c>
      <c r="E148" s="88">
        <v>394.55</v>
      </c>
      <c r="F148" s="88">
        <v>439.96</v>
      </c>
      <c r="G148" s="88">
        <v>320</v>
      </c>
      <c r="H148" s="88">
        <v>320</v>
      </c>
      <c r="I148" s="89">
        <v>440</v>
      </c>
      <c r="J148" s="88">
        <v>440</v>
      </c>
      <c r="K148" s="88">
        <v>440</v>
      </c>
      <c r="IF148" s="2"/>
      <c r="IG148" s="2"/>
    </row>
    <row r="149" spans="1:241" ht="12.75" hidden="1">
      <c r="A149" s="8"/>
      <c r="B149" s="37">
        <v>630</v>
      </c>
      <c r="C149" s="37"/>
      <c r="D149" s="36" t="s">
        <v>463</v>
      </c>
      <c r="E149" s="88">
        <v>0</v>
      </c>
      <c r="F149" s="88">
        <v>7459.69</v>
      </c>
      <c r="G149" s="88">
        <v>0</v>
      </c>
      <c r="H149" s="88">
        <v>37215</v>
      </c>
      <c r="I149" s="89">
        <v>0</v>
      </c>
      <c r="J149" s="88">
        <v>0</v>
      </c>
      <c r="K149" s="88">
        <v>0</v>
      </c>
      <c r="IF149" s="2"/>
      <c r="IG149" s="2"/>
    </row>
    <row r="150" spans="1:241" ht="12.75">
      <c r="A150" s="8"/>
      <c r="B150" s="37"/>
      <c r="C150" s="37"/>
      <c r="D150" s="36"/>
      <c r="E150" s="88"/>
      <c r="F150" s="88"/>
      <c r="G150" s="88"/>
      <c r="H150" s="88"/>
      <c r="I150" s="89"/>
      <c r="J150" s="88"/>
      <c r="K150" s="88"/>
      <c r="IF150" s="2"/>
      <c r="IG150" s="2"/>
    </row>
    <row r="151" spans="1:241" ht="12.75">
      <c r="A151" s="20" t="s">
        <v>124</v>
      </c>
      <c r="B151" s="194" t="s">
        <v>336</v>
      </c>
      <c r="C151" s="195"/>
      <c r="D151" s="195"/>
      <c r="E151" s="86">
        <f aca="true" t="shared" si="18" ref="E151:K151">SUM(E152)+E153+E154</f>
        <v>13385.02</v>
      </c>
      <c r="F151" s="86">
        <f t="shared" si="18"/>
        <v>5721.47</v>
      </c>
      <c r="G151" s="86">
        <f t="shared" si="18"/>
        <v>3000</v>
      </c>
      <c r="H151" s="86">
        <f t="shared" si="18"/>
        <v>3000</v>
      </c>
      <c r="I151" s="87">
        <f t="shared" si="18"/>
        <v>4000</v>
      </c>
      <c r="J151" s="86">
        <f t="shared" si="18"/>
        <v>3000</v>
      </c>
      <c r="K151" s="86">
        <f t="shared" si="18"/>
        <v>3000</v>
      </c>
      <c r="IF151" s="2"/>
      <c r="IG151" s="2"/>
    </row>
    <row r="152" spans="1:11" s="4" customFormat="1" ht="0" customHeight="1" hidden="1" outlineLevel="1">
      <c r="A152" s="21"/>
      <c r="B152" s="35">
        <v>630</v>
      </c>
      <c r="C152" s="35"/>
      <c r="D152" s="36" t="s">
        <v>84</v>
      </c>
      <c r="E152" s="88">
        <v>3425.02</v>
      </c>
      <c r="F152" s="88">
        <v>5721.47</v>
      </c>
      <c r="G152" s="88">
        <v>3000</v>
      </c>
      <c r="H152" s="88">
        <v>3000</v>
      </c>
      <c r="I152" s="89">
        <v>3000</v>
      </c>
      <c r="J152" s="88">
        <v>3000</v>
      </c>
      <c r="K152" s="88">
        <v>3000</v>
      </c>
    </row>
    <row r="153" spans="1:11" s="4" customFormat="1" ht="11.25" hidden="1" outlineLevel="1">
      <c r="A153" s="21"/>
      <c r="B153" s="35">
        <v>633</v>
      </c>
      <c r="C153" s="35"/>
      <c r="D153" s="36" t="s">
        <v>482</v>
      </c>
      <c r="E153" s="88">
        <v>0</v>
      </c>
      <c r="F153" s="88">
        <v>0</v>
      </c>
      <c r="G153" s="88">
        <v>0</v>
      </c>
      <c r="H153" s="88">
        <v>0</v>
      </c>
      <c r="I153" s="89">
        <v>1000</v>
      </c>
      <c r="J153" s="88">
        <v>0</v>
      </c>
      <c r="K153" s="88">
        <v>0</v>
      </c>
    </row>
    <row r="154" spans="1:241" ht="12.75" hidden="1">
      <c r="A154" s="8"/>
      <c r="B154" s="37">
        <v>635004</v>
      </c>
      <c r="C154" s="37"/>
      <c r="D154" s="36" t="s">
        <v>373</v>
      </c>
      <c r="E154" s="88">
        <v>9960</v>
      </c>
      <c r="F154" s="88">
        <v>0</v>
      </c>
      <c r="G154" s="88">
        <v>0</v>
      </c>
      <c r="H154" s="88">
        <v>0</v>
      </c>
      <c r="I154" s="89">
        <v>0</v>
      </c>
      <c r="J154" s="88">
        <v>0</v>
      </c>
      <c r="K154" s="88">
        <v>0</v>
      </c>
      <c r="IF154" s="2"/>
      <c r="IG154" s="2"/>
    </row>
    <row r="155" spans="1:241" ht="12.75">
      <c r="A155" s="8"/>
      <c r="B155" s="37"/>
      <c r="C155" s="37"/>
      <c r="D155" s="36"/>
      <c r="E155" s="88"/>
      <c r="F155" s="88"/>
      <c r="G155" s="88"/>
      <c r="H155" s="88"/>
      <c r="I155" s="89"/>
      <c r="J155" s="88"/>
      <c r="K155" s="88"/>
      <c r="IF155" s="2"/>
      <c r="IG155" s="2"/>
    </row>
    <row r="156" spans="1:241" ht="12.75">
      <c r="A156" s="20" t="s">
        <v>124</v>
      </c>
      <c r="B156" s="194" t="s">
        <v>337</v>
      </c>
      <c r="C156" s="195"/>
      <c r="D156" s="195"/>
      <c r="E156" s="86">
        <f aca="true" t="shared" si="19" ref="E156:K156">SUM(E157)</f>
        <v>3000</v>
      </c>
      <c r="F156" s="86">
        <f t="shared" si="19"/>
        <v>3000</v>
      </c>
      <c r="G156" s="86">
        <f t="shared" si="19"/>
        <v>3000</v>
      </c>
      <c r="H156" s="86">
        <f t="shared" si="19"/>
        <v>3000</v>
      </c>
      <c r="I156" s="87">
        <f t="shared" si="19"/>
        <v>3000</v>
      </c>
      <c r="J156" s="86">
        <f t="shared" si="19"/>
        <v>3000</v>
      </c>
      <c r="K156" s="86">
        <f t="shared" si="19"/>
        <v>3000</v>
      </c>
      <c r="IF156" s="2"/>
      <c r="IG156" s="2"/>
    </row>
    <row r="157" spans="1:11" s="4" customFormat="1" ht="11.25" hidden="1" outlineLevel="1">
      <c r="A157" s="21"/>
      <c r="B157" s="35">
        <v>630</v>
      </c>
      <c r="C157" s="35"/>
      <c r="D157" s="36" t="s">
        <v>295</v>
      </c>
      <c r="E157" s="88">
        <v>3000</v>
      </c>
      <c r="F157" s="88">
        <v>3000</v>
      </c>
      <c r="G157" s="88">
        <v>3000</v>
      </c>
      <c r="H157" s="88">
        <v>3000</v>
      </c>
      <c r="I157" s="89">
        <v>3000</v>
      </c>
      <c r="J157" s="88">
        <v>3000</v>
      </c>
      <c r="K157" s="88">
        <v>3000</v>
      </c>
    </row>
    <row r="158" spans="1:11" s="4" customFormat="1" ht="11.25" outlineLevel="1">
      <c r="A158" s="21"/>
      <c r="B158" s="167"/>
      <c r="C158" s="168"/>
      <c r="D158" s="159"/>
      <c r="E158" s="88"/>
      <c r="F158" s="88"/>
      <c r="G158" s="88"/>
      <c r="H158" s="88"/>
      <c r="I158" s="89"/>
      <c r="J158" s="88"/>
      <c r="K158" s="88"/>
    </row>
    <row r="159" spans="1:241" ht="12.75" outlineLevel="1">
      <c r="A159" s="25" t="s">
        <v>96</v>
      </c>
      <c r="B159" s="198" t="s">
        <v>496</v>
      </c>
      <c r="C159" s="237"/>
      <c r="D159" s="238"/>
      <c r="E159" s="86">
        <f>SUM(E160+E162)</f>
        <v>0</v>
      </c>
      <c r="F159" s="86">
        <f aca="true" t="shared" si="20" ref="F159:K159">SUM(F160+F161+F162+F163+F164)</f>
        <v>2437.21</v>
      </c>
      <c r="G159" s="86">
        <f t="shared" si="20"/>
        <v>600</v>
      </c>
      <c r="H159" s="86">
        <f t="shared" si="20"/>
        <v>3700</v>
      </c>
      <c r="I159" s="87">
        <f t="shared" si="20"/>
        <v>0</v>
      </c>
      <c r="J159" s="86">
        <f t="shared" si="20"/>
        <v>0</v>
      </c>
      <c r="K159" s="86">
        <f t="shared" si="20"/>
        <v>0</v>
      </c>
      <c r="IF159" s="2"/>
      <c r="IG159" s="2"/>
    </row>
    <row r="160" spans="1:241" ht="12.75" hidden="1" outlineLevel="1">
      <c r="A160" s="25"/>
      <c r="B160" s="37">
        <v>610</v>
      </c>
      <c r="C160" s="41"/>
      <c r="D160" s="36" t="s">
        <v>437</v>
      </c>
      <c r="E160" s="88">
        <v>0</v>
      </c>
      <c r="F160" s="88">
        <v>1710</v>
      </c>
      <c r="G160" s="88">
        <v>0</v>
      </c>
      <c r="H160" s="88">
        <v>0</v>
      </c>
      <c r="I160" s="89">
        <v>0</v>
      </c>
      <c r="J160" s="88">
        <v>0</v>
      </c>
      <c r="K160" s="88">
        <v>0</v>
      </c>
      <c r="IF160" s="2"/>
      <c r="IG160" s="2"/>
    </row>
    <row r="161" spans="1:241" ht="12.75" hidden="1" outlineLevel="1">
      <c r="A161" s="25"/>
      <c r="B161" s="41">
        <v>610</v>
      </c>
      <c r="C161" s="41"/>
      <c r="D161" s="36" t="s">
        <v>438</v>
      </c>
      <c r="E161" s="88">
        <v>0</v>
      </c>
      <c r="F161" s="88">
        <v>597.6</v>
      </c>
      <c r="G161" s="88">
        <v>400</v>
      </c>
      <c r="H161" s="88">
        <v>3500</v>
      </c>
      <c r="I161" s="89">
        <v>0</v>
      </c>
      <c r="J161" s="88">
        <v>0</v>
      </c>
      <c r="K161" s="88">
        <v>0</v>
      </c>
      <c r="IF161" s="2"/>
      <c r="IG161" s="2"/>
    </row>
    <row r="162" spans="1:241" ht="12.75" hidden="1" outlineLevel="1">
      <c r="A162" s="7"/>
      <c r="B162" s="35">
        <v>620</v>
      </c>
      <c r="C162" s="35"/>
      <c r="D162" s="36" t="s">
        <v>439</v>
      </c>
      <c r="E162" s="88">
        <v>0</v>
      </c>
      <c r="F162" s="88">
        <v>90.03</v>
      </c>
      <c r="G162" s="88">
        <v>0</v>
      </c>
      <c r="H162" s="88">
        <v>0</v>
      </c>
      <c r="I162" s="89">
        <v>0</v>
      </c>
      <c r="J162" s="88">
        <v>0</v>
      </c>
      <c r="K162" s="88">
        <v>0</v>
      </c>
      <c r="IF162" s="2"/>
      <c r="IG162" s="2"/>
    </row>
    <row r="163" spans="1:241" ht="12.75" hidden="1" outlineLevel="1">
      <c r="A163" s="7"/>
      <c r="B163" s="37">
        <v>620</v>
      </c>
      <c r="C163" s="37"/>
      <c r="D163" s="36" t="s">
        <v>440</v>
      </c>
      <c r="E163" s="88">
        <v>0</v>
      </c>
      <c r="F163" s="88">
        <v>31.48</v>
      </c>
      <c r="G163" s="88">
        <v>200</v>
      </c>
      <c r="H163" s="88">
        <v>200</v>
      </c>
      <c r="I163" s="89">
        <v>0</v>
      </c>
      <c r="J163" s="88">
        <v>0</v>
      </c>
      <c r="K163" s="88">
        <v>0</v>
      </c>
      <c r="IF163" s="2"/>
      <c r="IG163" s="2"/>
    </row>
    <row r="164" spans="1:241" ht="12.75" hidden="1" outlineLevel="1">
      <c r="A164" s="7"/>
      <c r="B164" s="37">
        <v>630</v>
      </c>
      <c r="C164" s="37"/>
      <c r="D164" s="36" t="s">
        <v>39</v>
      </c>
      <c r="E164" s="88">
        <v>0</v>
      </c>
      <c r="F164" s="88">
        <v>8.1</v>
      </c>
      <c r="G164" s="88">
        <v>0</v>
      </c>
      <c r="H164" s="88">
        <v>0</v>
      </c>
      <c r="I164" s="89">
        <v>0</v>
      </c>
      <c r="J164" s="88">
        <v>0</v>
      </c>
      <c r="K164" s="88">
        <v>0</v>
      </c>
      <c r="IF164" s="2"/>
      <c r="IG164" s="2"/>
    </row>
    <row r="165" spans="1:241" ht="12.75" outlineLevel="1">
      <c r="A165" s="7"/>
      <c r="B165" s="37"/>
      <c r="C165" s="37"/>
      <c r="D165" s="36"/>
      <c r="E165" s="88"/>
      <c r="F165" s="88"/>
      <c r="G165" s="88"/>
      <c r="H165" s="88"/>
      <c r="I165" s="89"/>
      <c r="J165" s="88"/>
      <c r="K165" s="88"/>
      <c r="IF165" s="2"/>
      <c r="IG165" s="2"/>
    </row>
    <row r="166" spans="1:241" ht="12.75" outlineLevel="1">
      <c r="A166" s="25" t="s">
        <v>96</v>
      </c>
      <c r="B166" s="197" t="s">
        <v>497</v>
      </c>
      <c r="C166" s="193"/>
      <c r="D166" s="193"/>
      <c r="E166" s="86">
        <f aca="true" t="shared" si="21" ref="E166:K166">SUM(E167+E168)</f>
        <v>3660</v>
      </c>
      <c r="F166" s="86">
        <f t="shared" si="21"/>
        <v>5520.78</v>
      </c>
      <c r="G166" s="86">
        <f t="shared" si="21"/>
        <v>4034</v>
      </c>
      <c r="H166" s="86">
        <f t="shared" si="21"/>
        <v>4034</v>
      </c>
      <c r="I166" s="87">
        <f t="shared" si="21"/>
        <v>4034</v>
      </c>
      <c r="J166" s="86">
        <f t="shared" si="21"/>
        <v>4034</v>
      </c>
      <c r="K166" s="86">
        <f t="shared" si="21"/>
        <v>4034</v>
      </c>
      <c r="IF166" s="2"/>
      <c r="IG166" s="2"/>
    </row>
    <row r="167" spans="1:241" ht="12.75" hidden="1" outlineLevel="1">
      <c r="A167" s="25"/>
      <c r="B167" s="41">
        <v>611</v>
      </c>
      <c r="C167" s="41"/>
      <c r="D167" s="42" t="s">
        <v>171</v>
      </c>
      <c r="E167" s="88">
        <v>2712.11</v>
      </c>
      <c r="F167" s="88">
        <v>4124.94</v>
      </c>
      <c r="G167" s="88">
        <v>3000</v>
      </c>
      <c r="H167" s="88">
        <v>3000</v>
      </c>
      <c r="I167" s="89">
        <v>3000</v>
      </c>
      <c r="J167" s="88">
        <v>3000</v>
      </c>
      <c r="K167" s="88">
        <v>3000</v>
      </c>
      <c r="IF167" s="2"/>
      <c r="IG167" s="2"/>
    </row>
    <row r="168" spans="1:241" ht="12" customHeight="1" hidden="1" outlineLevel="1">
      <c r="A168" s="7"/>
      <c r="B168" s="35">
        <v>620</v>
      </c>
      <c r="C168" s="35"/>
      <c r="D168" s="36" t="s">
        <v>91</v>
      </c>
      <c r="E168" s="88">
        <v>947.89</v>
      </c>
      <c r="F168" s="88">
        <v>1395.84</v>
      </c>
      <c r="G168" s="88">
        <v>1034</v>
      </c>
      <c r="H168" s="88">
        <v>1034</v>
      </c>
      <c r="I168" s="89">
        <v>1034</v>
      </c>
      <c r="J168" s="88">
        <v>1034</v>
      </c>
      <c r="K168" s="88">
        <v>1034</v>
      </c>
      <c r="IF168" s="2"/>
      <c r="IG168" s="2"/>
    </row>
    <row r="169" spans="1:241" ht="12.75" outlineLevel="1">
      <c r="A169" s="7"/>
      <c r="B169" s="37"/>
      <c r="C169" s="37"/>
      <c r="D169" s="36"/>
      <c r="E169" s="88"/>
      <c r="F169" s="88"/>
      <c r="G169" s="88"/>
      <c r="H169" s="88"/>
      <c r="I169" s="89"/>
      <c r="J169" s="88"/>
      <c r="K169" s="88"/>
      <c r="IF169" s="2"/>
      <c r="IG169" s="2"/>
    </row>
    <row r="170" spans="1:241" ht="12.75" outlineLevel="1">
      <c r="A170" s="25" t="s">
        <v>96</v>
      </c>
      <c r="B170" s="198" t="s">
        <v>338</v>
      </c>
      <c r="C170" s="204"/>
      <c r="D170" s="205"/>
      <c r="E170" s="86">
        <f aca="true" t="shared" si="22" ref="E170:K170">SUM(E171+E172+E173+E174+E175)</f>
        <v>4593.200000000001</v>
      </c>
      <c r="F170" s="86">
        <f t="shared" si="22"/>
        <v>5116.95</v>
      </c>
      <c r="G170" s="86">
        <f t="shared" si="22"/>
        <v>5100</v>
      </c>
      <c r="H170" s="86">
        <f t="shared" si="22"/>
        <v>4518.45</v>
      </c>
      <c r="I170" s="87">
        <f t="shared" si="22"/>
        <v>5100</v>
      </c>
      <c r="J170" s="86">
        <f t="shared" si="22"/>
        <v>5100</v>
      </c>
      <c r="K170" s="86">
        <f t="shared" si="22"/>
        <v>5100</v>
      </c>
      <c r="IF170" s="2"/>
      <c r="IG170" s="2"/>
    </row>
    <row r="171" spans="1:241" ht="12.75" hidden="1" outlineLevel="1">
      <c r="A171" s="25"/>
      <c r="B171" s="41">
        <v>611</v>
      </c>
      <c r="C171" s="41"/>
      <c r="D171" s="42" t="s">
        <v>171</v>
      </c>
      <c r="E171" s="88">
        <v>3140</v>
      </c>
      <c r="F171" s="88">
        <v>3722.64</v>
      </c>
      <c r="G171" s="88">
        <v>3140</v>
      </c>
      <c r="H171" s="88">
        <v>3348.24</v>
      </c>
      <c r="I171" s="89">
        <v>3140</v>
      </c>
      <c r="J171" s="88">
        <v>3140</v>
      </c>
      <c r="K171" s="88">
        <v>3140</v>
      </c>
      <c r="IF171" s="2"/>
      <c r="IG171" s="2"/>
    </row>
    <row r="172" spans="1:241" ht="12.75" hidden="1" outlineLevel="1">
      <c r="A172" s="7"/>
      <c r="B172" s="35">
        <v>620</v>
      </c>
      <c r="C172" s="35"/>
      <c r="D172" s="36" t="s">
        <v>91</v>
      </c>
      <c r="E172" s="88">
        <v>1097.43</v>
      </c>
      <c r="F172" s="88">
        <v>1301.67</v>
      </c>
      <c r="G172" s="88">
        <v>1097</v>
      </c>
      <c r="H172" s="88">
        <v>1170.21</v>
      </c>
      <c r="I172" s="89">
        <v>1097</v>
      </c>
      <c r="J172" s="88">
        <v>1097</v>
      </c>
      <c r="K172" s="88">
        <v>1097</v>
      </c>
      <c r="IF172" s="2"/>
      <c r="IG172" s="2"/>
    </row>
    <row r="173" spans="1:241" ht="12.75" hidden="1" outlineLevel="1">
      <c r="A173" s="7"/>
      <c r="B173" s="35">
        <v>637027</v>
      </c>
      <c r="C173" s="35"/>
      <c r="D173" s="36" t="s">
        <v>178</v>
      </c>
      <c r="E173" s="88">
        <v>0</v>
      </c>
      <c r="F173" s="88">
        <v>0</v>
      </c>
      <c r="G173" s="88">
        <v>0</v>
      </c>
      <c r="H173" s="88">
        <v>0</v>
      </c>
      <c r="I173" s="89">
        <v>0</v>
      </c>
      <c r="J173" s="88">
        <v>0</v>
      </c>
      <c r="K173" s="88">
        <v>0</v>
      </c>
      <c r="IF173" s="2"/>
      <c r="IG173" s="2"/>
    </row>
    <row r="174" spans="1:241" ht="12.75" hidden="1" outlineLevel="1">
      <c r="A174" s="7"/>
      <c r="B174" s="35">
        <v>633</v>
      </c>
      <c r="C174" s="35"/>
      <c r="D174" s="36" t="s">
        <v>39</v>
      </c>
      <c r="E174" s="88">
        <v>355.77</v>
      </c>
      <c r="F174" s="88">
        <v>0</v>
      </c>
      <c r="G174" s="88">
        <v>863</v>
      </c>
      <c r="H174" s="88">
        <v>0</v>
      </c>
      <c r="I174" s="89">
        <v>863</v>
      </c>
      <c r="J174" s="88">
        <v>863</v>
      </c>
      <c r="K174" s="88">
        <v>863</v>
      </c>
      <c r="IF174" s="2"/>
      <c r="IG174" s="2"/>
    </row>
    <row r="175" spans="1:241" ht="12.75" hidden="1" outlineLevel="1">
      <c r="A175" s="7"/>
      <c r="B175" s="35">
        <v>642015</v>
      </c>
      <c r="C175" s="35"/>
      <c r="D175" s="36" t="s">
        <v>168</v>
      </c>
      <c r="E175" s="88">
        <v>0</v>
      </c>
      <c r="F175" s="88">
        <v>92.64</v>
      </c>
      <c r="G175" s="88">
        <v>0</v>
      </c>
      <c r="H175" s="88">
        <v>0</v>
      </c>
      <c r="I175" s="89">
        <v>0</v>
      </c>
      <c r="J175" s="88">
        <v>0</v>
      </c>
      <c r="K175" s="88">
        <v>0</v>
      </c>
      <c r="IF175" s="2"/>
      <c r="IG175" s="2"/>
    </row>
    <row r="176" spans="1:241" ht="12.75" outlineLevel="1">
      <c r="A176" s="7"/>
      <c r="B176" s="35"/>
      <c r="C176" s="35"/>
      <c r="D176" s="36"/>
      <c r="E176" s="88"/>
      <c r="F176" s="88"/>
      <c r="G176" s="88"/>
      <c r="H176" s="88"/>
      <c r="I176" s="89"/>
      <c r="J176" s="88"/>
      <c r="K176" s="88"/>
      <c r="IF176" s="2"/>
      <c r="IG176" s="2"/>
    </row>
    <row r="177" spans="1:241" ht="12.75" outlineLevel="1">
      <c r="A177" s="25" t="s">
        <v>97</v>
      </c>
      <c r="B177" s="192" t="s">
        <v>294</v>
      </c>
      <c r="C177" s="196"/>
      <c r="D177" s="196"/>
      <c r="E177" s="86">
        <f aca="true" t="shared" si="23" ref="E177:K177">SUM(E178+E179)</f>
        <v>328.77</v>
      </c>
      <c r="F177" s="86">
        <f t="shared" si="23"/>
        <v>332.96</v>
      </c>
      <c r="G177" s="86">
        <f t="shared" si="23"/>
        <v>337</v>
      </c>
      <c r="H177" s="86">
        <f t="shared" si="23"/>
        <v>341.73</v>
      </c>
      <c r="I177" s="87">
        <f t="shared" si="23"/>
        <v>337</v>
      </c>
      <c r="J177" s="86">
        <f t="shared" si="23"/>
        <v>337</v>
      </c>
      <c r="K177" s="86">
        <f t="shared" si="23"/>
        <v>337</v>
      </c>
      <c r="IF177" s="2"/>
      <c r="IG177" s="2"/>
    </row>
    <row r="178" spans="1:241" ht="12.75" hidden="1" outlineLevel="1">
      <c r="A178" s="46"/>
      <c r="B178" s="47">
        <v>610</v>
      </c>
      <c r="C178" s="47"/>
      <c r="D178" s="42" t="s">
        <v>213</v>
      </c>
      <c r="E178" s="88">
        <v>243.6</v>
      </c>
      <c r="F178" s="88">
        <v>246.7</v>
      </c>
      <c r="G178" s="88">
        <v>250</v>
      </c>
      <c r="H178" s="88">
        <v>253.2</v>
      </c>
      <c r="I178" s="89">
        <v>250</v>
      </c>
      <c r="J178" s="88">
        <v>250</v>
      </c>
      <c r="K178" s="88">
        <v>250</v>
      </c>
      <c r="IF178" s="2"/>
      <c r="IG178" s="2"/>
    </row>
    <row r="179" spans="1:241" ht="12.75" hidden="1" outlineLevel="1">
      <c r="A179" s="46"/>
      <c r="B179" s="47">
        <v>620</v>
      </c>
      <c r="C179" s="47"/>
      <c r="D179" s="42" t="s">
        <v>153</v>
      </c>
      <c r="E179" s="88">
        <v>85.17</v>
      </c>
      <c r="F179" s="88">
        <v>86.26</v>
      </c>
      <c r="G179" s="88">
        <v>87</v>
      </c>
      <c r="H179" s="88">
        <v>88.53</v>
      </c>
      <c r="I179" s="89">
        <v>87</v>
      </c>
      <c r="J179" s="88">
        <v>87</v>
      </c>
      <c r="K179" s="88">
        <v>87</v>
      </c>
      <c r="IF179" s="2"/>
      <c r="IG179" s="2"/>
    </row>
    <row r="180" spans="1:241" ht="12.75" outlineLevel="1">
      <c r="A180" s="7"/>
      <c r="B180" s="35"/>
      <c r="C180" s="35"/>
      <c r="D180" s="36"/>
      <c r="E180" s="88"/>
      <c r="F180" s="88"/>
      <c r="G180" s="88"/>
      <c r="H180" s="88"/>
      <c r="I180" s="89"/>
      <c r="J180" s="88"/>
      <c r="K180" s="88"/>
      <c r="IF180" s="2"/>
      <c r="IG180" s="2"/>
    </row>
    <row r="181" spans="1:241" ht="12.75" outlineLevel="1">
      <c r="A181" s="25" t="s">
        <v>98</v>
      </c>
      <c r="B181" s="194" t="s">
        <v>293</v>
      </c>
      <c r="C181" s="195"/>
      <c r="D181" s="195"/>
      <c r="E181" s="86">
        <f aca="true" t="shared" si="24" ref="E181:K181">SUM(E182+E183)</f>
        <v>151.93</v>
      </c>
      <c r="F181" s="86">
        <f t="shared" si="24"/>
        <v>151.42000000000002</v>
      </c>
      <c r="G181" s="86">
        <f t="shared" si="24"/>
        <v>155</v>
      </c>
      <c r="H181" s="86">
        <f t="shared" si="24"/>
        <v>150.64</v>
      </c>
      <c r="I181" s="87">
        <f t="shared" si="24"/>
        <v>155</v>
      </c>
      <c r="J181" s="86">
        <f t="shared" si="24"/>
        <v>155</v>
      </c>
      <c r="K181" s="86">
        <f t="shared" si="24"/>
        <v>155</v>
      </c>
      <c r="IF181" s="2"/>
      <c r="IG181" s="2"/>
    </row>
    <row r="182" spans="1:241" ht="0" customHeight="1" hidden="1" outlineLevel="1">
      <c r="A182" s="25"/>
      <c r="B182" s="47">
        <v>610</v>
      </c>
      <c r="C182" s="47"/>
      <c r="D182" s="42" t="s">
        <v>192</v>
      </c>
      <c r="E182" s="88">
        <v>112.58</v>
      </c>
      <c r="F182" s="88">
        <v>112</v>
      </c>
      <c r="G182" s="88">
        <v>115</v>
      </c>
      <c r="H182" s="88">
        <v>111.6</v>
      </c>
      <c r="I182" s="89">
        <v>115</v>
      </c>
      <c r="J182" s="88">
        <v>115</v>
      </c>
      <c r="K182" s="88">
        <v>115</v>
      </c>
      <c r="IF182" s="2"/>
      <c r="IG182" s="2"/>
    </row>
    <row r="183" spans="1:241" ht="12.75" hidden="1" outlineLevel="1">
      <c r="A183" s="25"/>
      <c r="B183" s="47">
        <v>620</v>
      </c>
      <c r="C183" s="47"/>
      <c r="D183" s="42" t="s">
        <v>153</v>
      </c>
      <c r="E183" s="88">
        <v>39.35</v>
      </c>
      <c r="F183" s="88">
        <v>39.42</v>
      </c>
      <c r="G183" s="88">
        <v>40</v>
      </c>
      <c r="H183" s="88">
        <v>39.04</v>
      </c>
      <c r="I183" s="89">
        <v>40</v>
      </c>
      <c r="J183" s="88">
        <v>40</v>
      </c>
      <c r="K183" s="88">
        <v>40</v>
      </c>
      <c r="IF183" s="2"/>
      <c r="IG183" s="2"/>
    </row>
    <row r="184" spans="1:241" ht="12.75" outlineLevel="1">
      <c r="A184" s="8"/>
      <c r="B184" s="37"/>
      <c r="C184" s="37"/>
      <c r="D184" s="36"/>
      <c r="E184" s="88"/>
      <c r="F184" s="88"/>
      <c r="G184" s="88"/>
      <c r="H184" s="88"/>
      <c r="I184" s="89"/>
      <c r="J184" s="88"/>
      <c r="K184" s="88"/>
      <c r="IF184" s="2"/>
      <c r="IG184" s="2"/>
    </row>
    <row r="185" spans="1:241" ht="12" customHeight="1">
      <c r="A185" s="13" t="s">
        <v>125</v>
      </c>
      <c r="B185" s="194" t="s">
        <v>339</v>
      </c>
      <c r="C185" s="195"/>
      <c r="D185" s="195"/>
      <c r="E185" s="86">
        <f aca="true" t="shared" si="25" ref="E185:K185">SUM(E186+E187)</f>
        <v>146443.94999999998</v>
      </c>
      <c r="F185" s="86">
        <f t="shared" si="25"/>
        <v>18274.7</v>
      </c>
      <c r="G185" s="86">
        <f t="shared" si="25"/>
        <v>150000</v>
      </c>
      <c r="H185" s="86">
        <f t="shared" si="25"/>
        <v>310000</v>
      </c>
      <c r="I185" s="87">
        <f t="shared" si="25"/>
        <v>250000</v>
      </c>
      <c r="J185" s="123">
        <f t="shared" si="25"/>
        <v>160000</v>
      </c>
      <c r="K185" s="123">
        <f t="shared" si="25"/>
        <v>160000</v>
      </c>
      <c r="IF185" s="2"/>
      <c r="IG185" s="2"/>
    </row>
    <row r="186" spans="1:11" s="4" customFormat="1" ht="11.25" hidden="1" outlineLevel="1">
      <c r="A186" s="8"/>
      <c r="B186" s="35">
        <v>633006</v>
      </c>
      <c r="C186" s="35"/>
      <c r="D186" s="36" t="s">
        <v>435</v>
      </c>
      <c r="E186" s="88">
        <v>1467.34</v>
      </c>
      <c r="F186" s="88">
        <v>16196.11</v>
      </c>
      <c r="G186" s="88">
        <v>10000</v>
      </c>
      <c r="H186" s="88">
        <v>10000</v>
      </c>
      <c r="I186" s="89">
        <v>10000</v>
      </c>
      <c r="J186" s="88">
        <v>10000</v>
      </c>
      <c r="K186" s="88">
        <v>10000</v>
      </c>
    </row>
    <row r="187" spans="1:11" s="4" customFormat="1" ht="11.25" hidden="1" outlineLevel="1">
      <c r="A187" s="8"/>
      <c r="B187" s="35">
        <v>635006</v>
      </c>
      <c r="C187" s="35"/>
      <c r="D187" s="36" t="s">
        <v>436</v>
      </c>
      <c r="E187" s="88">
        <v>144976.61</v>
      </c>
      <c r="F187" s="88">
        <v>2078.59</v>
      </c>
      <c r="G187" s="88">
        <v>140000</v>
      </c>
      <c r="H187" s="88">
        <v>300000</v>
      </c>
      <c r="I187" s="89">
        <v>240000</v>
      </c>
      <c r="J187" s="88">
        <v>150000</v>
      </c>
      <c r="K187" s="88">
        <v>150000</v>
      </c>
    </row>
    <row r="188" spans="1:11" s="4" customFormat="1" ht="11.25" outlineLevel="1">
      <c r="A188" s="8"/>
      <c r="B188" s="35"/>
      <c r="C188" s="35"/>
      <c r="D188" s="36"/>
      <c r="E188" s="86"/>
      <c r="F188" s="86"/>
      <c r="G188" s="86"/>
      <c r="H188" s="86"/>
      <c r="I188" s="87"/>
      <c r="J188" s="86"/>
      <c r="K188" s="86"/>
    </row>
    <row r="189" spans="1:241" ht="12.75" outlineLevel="1">
      <c r="A189" s="22" t="s">
        <v>177</v>
      </c>
      <c r="B189" s="194" t="s">
        <v>340</v>
      </c>
      <c r="C189" s="195"/>
      <c r="D189" s="195"/>
      <c r="E189" s="92">
        <f aca="true" t="shared" si="26" ref="E189:K189">SUM(E190)</f>
        <v>0</v>
      </c>
      <c r="F189" s="92">
        <f t="shared" si="26"/>
        <v>0</v>
      </c>
      <c r="G189" s="92">
        <f t="shared" si="26"/>
        <v>0</v>
      </c>
      <c r="H189" s="92">
        <f t="shared" si="26"/>
        <v>0</v>
      </c>
      <c r="I189" s="93">
        <f t="shared" si="26"/>
        <v>0</v>
      </c>
      <c r="J189" s="92">
        <f t="shared" si="26"/>
        <v>0</v>
      </c>
      <c r="K189" s="92">
        <f t="shared" si="26"/>
        <v>0</v>
      </c>
      <c r="IF189" s="2"/>
      <c r="IG189" s="2"/>
    </row>
    <row r="190" spans="1:241" ht="0" customHeight="1" hidden="1" outlineLevel="1">
      <c r="A190" s="8"/>
      <c r="B190" s="37">
        <v>635006</v>
      </c>
      <c r="C190" s="37"/>
      <c r="D190" s="36" t="s">
        <v>212</v>
      </c>
      <c r="E190" s="88">
        <v>0</v>
      </c>
      <c r="F190" s="88">
        <v>0</v>
      </c>
      <c r="G190" s="88">
        <v>0</v>
      </c>
      <c r="H190" s="88">
        <v>0</v>
      </c>
      <c r="I190" s="89">
        <v>0</v>
      </c>
      <c r="J190" s="88">
        <v>0</v>
      </c>
      <c r="K190" s="88">
        <v>0</v>
      </c>
      <c r="IF190" s="2"/>
      <c r="IG190" s="2"/>
    </row>
    <row r="191" spans="1:241" ht="12.75" outlineLevel="1">
      <c r="A191" s="8"/>
      <c r="B191" s="37"/>
      <c r="C191" s="37"/>
      <c r="D191" s="36"/>
      <c r="E191" s="88"/>
      <c r="F191" s="88"/>
      <c r="G191" s="88"/>
      <c r="H191" s="88"/>
      <c r="I191" s="89"/>
      <c r="J191" s="88"/>
      <c r="K191" s="88"/>
      <c r="IF191" s="2"/>
      <c r="IG191" s="2"/>
    </row>
    <row r="192" spans="1:241" ht="12.75" outlineLevel="1">
      <c r="A192" s="8"/>
      <c r="B192" s="242" t="s">
        <v>341</v>
      </c>
      <c r="C192" s="199"/>
      <c r="D192" s="200"/>
      <c r="E192" s="123">
        <f aca="true" t="shared" si="27" ref="E192:K192">SUM(E193)</f>
        <v>1457.86</v>
      </c>
      <c r="F192" s="123">
        <f t="shared" si="27"/>
        <v>308.39</v>
      </c>
      <c r="G192" s="123">
        <f t="shared" si="27"/>
        <v>0</v>
      </c>
      <c r="H192" s="123">
        <f t="shared" si="27"/>
        <v>0</v>
      </c>
      <c r="I192" s="112">
        <f t="shared" si="27"/>
        <v>1000</v>
      </c>
      <c r="J192" s="123">
        <f t="shared" si="27"/>
        <v>0</v>
      </c>
      <c r="K192" s="123">
        <f t="shared" si="27"/>
        <v>0</v>
      </c>
      <c r="IF192" s="2"/>
      <c r="IG192" s="2"/>
    </row>
    <row r="193" spans="1:241" ht="0.75" customHeight="1" outlineLevel="1">
      <c r="A193" s="8"/>
      <c r="B193" s="37">
        <v>635006</v>
      </c>
      <c r="C193" s="37"/>
      <c r="D193" s="36" t="s">
        <v>485</v>
      </c>
      <c r="E193" s="88">
        <v>1457.86</v>
      </c>
      <c r="F193" s="88">
        <v>308.39</v>
      </c>
      <c r="G193" s="88">
        <v>0</v>
      </c>
      <c r="H193" s="88">
        <v>0</v>
      </c>
      <c r="I193" s="89">
        <v>1000</v>
      </c>
      <c r="J193" s="88">
        <v>0</v>
      </c>
      <c r="K193" s="88">
        <v>0</v>
      </c>
      <c r="IF193" s="2"/>
      <c r="IG193" s="2"/>
    </row>
    <row r="194" spans="1:241" ht="12.75" outlineLevel="1">
      <c r="A194" s="8"/>
      <c r="B194" s="37"/>
      <c r="C194" s="37"/>
      <c r="D194" s="36"/>
      <c r="E194" s="88"/>
      <c r="F194" s="88"/>
      <c r="G194" s="88"/>
      <c r="H194" s="88"/>
      <c r="I194" s="89"/>
      <c r="J194" s="88"/>
      <c r="K194" s="88"/>
      <c r="IF194" s="2"/>
      <c r="IG194" s="2"/>
    </row>
    <row r="195" spans="1:241" ht="12" customHeight="1">
      <c r="A195" s="24" t="s">
        <v>90</v>
      </c>
      <c r="B195" s="208" t="s">
        <v>342</v>
      </c>
      <c r="C195" s="195"/>
      <c r="D195" s="195"/>
      <c r="E195" s="86">
        <f>SUM(E194+E197+E198+E199)</f>
        <v>1219</v>
      </c>
      <c r="F195" s="86">
        <f aca="true" t="shared" si="28" ref="F195:K195">SUM(F196+F197+F198+F199)</f>
        <v>19.92</v>
      </c>
      <c r="G195" s="86">
        <f t="shared" si="28"/>
        <v>6894</v>
      </c>
      <c r="H195" s="86">
        <f t="shared" si="28"/>
        <v>417</v>
      </c>
      <c r="I195" s="87">
        <f t="shared" si="28"/>
        <v>3422</v>
      </c>
      <c r="J195" s="86">
        <f t="shared" si="28"/>
        <v>27142</v>
      </c>
      <c r="K195" s="86">
        <f t="shared" si="28"/>
        <v>27142</v>
      </c>
      <c r="IF195" s="2"/>
      <c r="IG195" s="2"/>
    </row>
    <row r="196" spans="1:241" ht="12.75" hidden="1" outlineLevel="1">
      <c r="A196" s="7"/>
      <c r="B196" s="37">
        <v>633</v>
      </c>
      <c r="C196" s="37"/>
      <c r="D196" s="36" t="s">
        <v>194</v>
      </c>
      <c r="E196" s="88">
        <v>0</v>
      </c>
      <c r="F196" s="88">
        <v>19.92</v>
      </c>
      <c r="G196" s="88">
        <v>200</v>
      </c>
      <c r="H196" s="88">
        <v>0</v>
      </c>
      <c r="I196" s="89">
        <v>0</v>
      </c>
      <c r="J196" s="88">
        <v>0</v>
      </c>
      <c r="K196" s="88">
        <v>0</v>
      </c>
      <c r="IF196" s="2"/>
      <c r="IG196" s="2"/>
    </row>
    <row r="197" spans="1:241" ht="12.75" hidden="1" outlineLevel="1">
      <c r="A197" s="7"/>
      <c r="B197" s="37">
        <v>637</v>
      </c>
      <c r="C197" s="37"/>
      <c r="D197" s="36" t="s">
        <v>195</v>
      </c>
      <c r="E197" s="88">
        <v>2</v>
      </c>
      <c r="F197" s="88">
        <v>0</v>
      </c>
      <c r="G197" s="88">
        <v>0</v>
      </c>
      <c r="H197" s="88">
        <v>0</v>
      </c>
      <c r="I197" s="89">
        <v>100</v>
      </c>
      <c r="J197" s="88">
        <v>100</v>
      </c>
      <c r="K197" s="88">
        <v>100</v>
      </c>
      <c r="IF197" s="2"/>
      <c r="IG197" s="2"/>
    </row>
    <row r="198" spans="1:241" ht="12.75" hidden="1" outlineLevel="1">
      <c r="A198" s="7"/>
      <c r="B198" s="37">
        <v>635006</v>
      </c>
      <c r="C198" s="37"/>
      <c r="D198" s="36" t="s">
        <v>413</v>
      </c>
      <c r="E198" s="88">
        <v>0</v>
      </c>
      <c r="F198" s="88">
        <v>0</v>
      </c>
      <c r="G198" s="88">
        <v>6694</v>
      </c>
      <c r="H198" s="88">
        <v>417</v>
      </c>
      <c r="I198" s="89">
        <v>3322</v>
      </c>
      <c r="J198" s="88">
        <v>27042</v>
      </c>
      <c r="K198" s="88">
        <v>27042</v>
      </c>
      <c r="IF198" s="2"/>
      <c r="IG198" s="2"/>
    </row>
    <row r="199" spans="1:241" ht="15" customHeight="1" hidden="1" outlineLevel="1">
      <c r="A199" s="7"/>
      <c r="B199" s="37">
        <v>630</v>
      </c>
      <c r="C199" s="37"/>
      <c r="D199" s="36" t="s">
        <v>464</v>
      </c>
      <c r="E199" s="88">
        <v>1217</v>
      </c>
      <c r="F199" s="88">
        <v>0</v>
      </c>
      <c r="G199" s="88">
        <v>0</v>
      </c>
      <c r="H199" s="88">
        <v>0</v>
      </c>
      <c r="I199" s="89">
        <v>0</v>
      </c>
      <c r="J199" s="88">
        <v>0</v>
      </c>
      <c r="K199" s="88">
        <v>0</v>
      </c>
      <c r="IF199" s="2"/>
      <c r="IG199" s="2"/>
    </row>
    <row r="200" spans="1:241" ht="12.75" outlineLevel="1">
      <c r="A200" s="7"/>
      <c r="B200" s="37"/>
      <c r="C200" s="37"/>
      <c r="D200" s="36"/>
      <c r="E200" s="88"/>
      <c r="F200" s="88"/>
      <c r="G200" s="88"/>
      <c r="H200" s="88"/>
      <c r="I200" s="89"/>
      <c r="J200" s="88"/>
      <c r="K200" s="88"/>
      <c r="IF200" s="2"/>
      <c r="IG200" s="2"/>
    </row>
    <row r="201" spans="1:241" ht="12.75" outlineLevel="1">
      <c r="A201" s="25" t="s">
        <v>99</v>
      </c>
      <c r="B201" s="194" t="s">
        <v>343</v>
      </c>
      <c r="C201" s="195"/>
      <c r="D201" s="195"/>
      <c r="E201" s="86">
        <f aca="true" t="shared" si="29" ref="E201:K201">SUM(E202+E203)</f>
        <v>361.44</v>
      </c>
      <c r="F201" s="86">
        <f t="shared" si="29"/>
        <v>1161.14</v>
      </c>
      <c r="G201" s="86">
        <f t="shared" si="29"/>
        <v>500</v>
      </c>
      <c r="H201" s="86">
        <f t="shared" si="29"/>
        <v>107.99</v>
      </c>
      <c r="I201" s="87">
        <f t="shared" si="29"/>
        <v>0</v>
      </c>
      <c r="J201" s="86">
        <f t="shared" si="29"/>
        <v>0</v>
      </c>
      <c r="K201" s="86">
        <f t="shared" si="29"/>
        <v>0</v>
      </c>
      <c r="IF201" s="2"/>
      <c r="IG201" s="2"/>
    </row>
    <row r="202" spans="1:241" ht="0" customHeight="1" hidden="1" outlineLevel="1">
      <c r="A202" s="7"/>
      <c r="B202" s="37" t="s">
        <v>76</v>
      </c>
      <c r="C202" s="37"/>
      <c r="D202" s="36" t="s">
        <v>100</v>
      </c>
      <c r="E202" s="88">
        <v>0</v>
      </c>
      <c r="F202" s="88">
        <v>0</v>
      </c>
      <c r="G202" s="88">
        <v>0</v>
      </c>
      <c r="H202" s="88">
        <v>0</v>
      </c>
      <c r="I202" s="89">
        <v>0</v>
      </c>
      <c r="J202" s="88">
        <v>0</v>
      </c>
      <c r="K202" s="88">
        <v>0</v>
      </c>
      <c r="IF202" s="2"/>
      <c r="IG202" s="2"/>
    </row>
    <row r="203" spans="1:241" ht="12.75" hidden="1" outlineLevel="1">
      <c r="A203" s="7"/>
      <c r="B203" s="37">
        <v>630</v>
      </c>
      <c r="C203" s="37"/>
      <c r="D203" s="36" t="s">
        <v>372</v>
      </c>
      <c r="E203" s="88">
        <v>361.44</v>
      </c>
      <c r="F203" s="88">
        <v>1161.14</v>
      </c>
      <c r="G203" s="88">
        <v>500</v>
      </c>
      <c r="H203" s="88">
        <v>107.99</v>
      </c>
      <c r="I203" s="89">
        <v>0</v>
      </c>
      <c r="J203" s="88">
        <v>0</v>
      </c>
      <c r="K203" s="88">
        <v>0</v>
      </c>
      <c r="IF203" s="2"/>
      <c r="IG203" s="2"/>
    </row>
    <row r="204" spans="1:241" ht="12.75" outlineLevel="1">
      <c r="A204" s="7"/>
      <c r="B204" s="37"/>
      <c r="C204" s="37"/>
      <c r="D204" s="36"/>
      <c r="E204" s="88"/>
      <c r="F204" s="88"/>
      <c r="G204" s="88"/>
      <c r="H204" s="88"/>
      <c r="I204" s="89"/>
      <c r="J204" s="88"/>
      <c r="K204" s="88"/>
      <c r="IF204" s="2"/>
      <c r="IG204" s="2"/>
    </row>
    <row r="205" spans="1:241" ht="12.75">
      <c r="A205" s="13" t="s">
        <v>126</v>
      </c>
      <c r="B205" s="194" t="s">
        <v>344</v>
      </c>
      <c r="C205" s="196"/>
      <c r="D205" s="196"/>
      <c r="E205" s="86">
        <f aca="true" t="shared" si="30" ref="E205:K205">SUM(E206+E207)</f>
        <v>29641.59</v>
      </c>
      <c r="F205" s="86">
        <f t="shared" si="30"/>
        <v>25416.29</v>
      </c>
      <c r="G205" s="86">
        <f t="shared" si="30"/>
        <v>47500</v>
      </c>
      <c r="H205" s="86">
        <f t="shared" si="30"/>
        <v>35500</v>
      </c>
      <c r="I205" s="87">
        <f t="shared" si="30"/>
        <v>70000</v>
      </c>
      <c r="J205" s="86">
        <f t="shared" si="30"/>
        <v>80000</v>
      </c>
      <c r="K205" s="86">
        <f t="shared" si="30"/>
        <v>80000</v>
      </c>
      <c r="IF205" s="2"/>
      <c r="IG205" s="2"/>
    </row>
    <row r="206" spans="1:239" ht="0" customHeight="1" hidden="1" outlineLevel="1">
      <c r="A206" s="5"/>
      <c r="B206" s="37">
        <v>632001</v>
      </c>
      <c r="C206" s="37"/>
      <c r="D206" s="36" t="s">
        <v>141</v>
      </c>
      <c r="E206" s="88">
        <v>29641.59</v>
      </c>
      <c r="F206" s="88">
        <v>25026.88</v>
      </c>
      <c r="G206" s="88">
        <v>35000</v>
      </c>
      <c r="H206" s="88">
        <v>35000</v>
      </c>
      <c r="I206" s="89">
        <v>65000</v>
      </c>
      <c r="J206" s="88">
        <v>70000</v>
      </c>
      <c r="K206" s="88">
        <v>70000</v>
      </c>
      <c r="L206" s="65"/>
      <c r="M206" s="65"/>
      <c r="N206" s="65"/>
      <c r="O206" s="65"/>
      <c r="P206" s="65"/>
      <c r="Q206" s="65"/>
      <c r="R206" s="65"/>
      <c r="S206" s="65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</row>
    <row r="207" spans="1:241" ht="12.75" hidden="1" outlineLevel="1">
      <c r="A207" s="5"/>
      <c r="B207" s="37">
        <v>630</v>
      </c>
      <c r="C207" s="37"/>
      <c r="D207" s="36" t="s">
        <v>243</v>
      </c>
      <c r="E207" s="88">
        <v>0</v>
      </c>
      <c r="F207" s="88">
        <v>389.41</v>
      </c>
      <c r="G207" s="88">
        <v>12500</v>
      </c>
      <c r="H207" s="88">
        <v>500</v>
      </c>
      <c r="I207" s="89">
        <v>5000</v>
      </c>
      <c r="J207" s="88">
        <v>10000</v>
      </c>
      <c r="K207" s="88">
        <v>10000</v>
      </c>
      <c r="IF207" s="2"/>
      <c r="IG207" s="2"/>
    </row>
    <row r="208" spans="1:241" ht="12.75" outlineLevel="1">
      <c r="A208" s="66"/>
      <c r="B208" s="67"/>
      <c r="C208" s="67"/>
      <c r="D208" s="67"/>
      <c r="E208" s="88"/>
      <c r="F208" s="88"/>
      <c r="G208" s="88"/>
      <c r="H208" s="88"/>
      <c r="I208" s="89"/>
      <c r="J208" s="88"/>
      <c r="K208" s="88"/>
      <c r="IF208" s="2"/>
      <c r="IG208" s="2"/>
    </row>
    <row r="209" spans="1:241" ht="12.75">
      <c r="A209" s="13" t="s">
        <v>127</v>
      </c>
      <c r="B209" s="194" t="s">
        <v>345</v>
      </c>
      <c r="C209" s="196"/>
      <c r="D209" s="196"/>
      <c r="E209" s="86">
        <f>SUM(E210+E211)</f>
        <v>0</v>
      </c>
      <c r="F209" s="86">
        <f>SUM(F210+F211)</f>
        <v>0</v>
      </c>
      <c r="G209" s="86">
        <f>SUM(G210+G211)</f>
        <v>0</v>
      </c>
      <c r="H209" s="86">
        <f>SUM(H210+H211)</f>
        <v>0</v>
      </c>
      <c r="I209" s="87">
        <f>SUM(I210+I211)</f>
        <v>35000</v>
      </c>
      <c r="J209" s="86">
        <v>0</v>
      </c>
      <c r="K209" s="86">
        <v>0</v>
      </c>
      <c r="IF209" s="2"/>
      <c r="IG209" s="2"/>
    </row>
    <row r="210" spans="1:241" ht="0" customHeight="1" hidden="1" outlineLevel="1">
      <c r="A210" s="5"/>
      <c r="B210" s="37">
        <v>635006</v>
      </c>
      <c r="C210" s="37"/>
      <c r="D210" s="36" t="s">
        <v>467</v>
      </c>
      <c r="E210" s="88">
        <v>0</v>
      </c>
      <c r="F210" s="88">
        <v>0</v>
      </c>
      <c r="G210" s="88">
        <v>0</v>
      </c>
      <c r="H210" s="88">
        <v>0</v>
      </c>
      <c r="I210" s="89">
        <v>5000</v>
      </c>
      <c r="J210" s="88">
        <v>0</v>
      </c>
      <c r="K210" s="88">
        <v>0</v>
      </c>
      <c r="IF210" s="2"/>
      <c r="IG210" s="2"/>
    </row>
    <row r="211" spans="1:241" ht="12.75" hidden="1" outlineLevel="1">
      <c r="A211" s="5"/>
      <c r="B211" s="37">
        <v>635</v>
      </c>
      <c r="C211" s="37"/>
      <c r="D211" s="36" t="s">
        <v>468</v>
      </c>
      <c r="E211" s="88">
        <v>0</v>
      </c>
      <c r="F211" s="88">
        <v>0</v>
      </c>
      <c r="G211" s="88">
        <v>0</v>
      </c>
      <c r="H211" s="88">
        <v>0</v>
      </c>
      <c r="I211" s="89">
        <v>30000</v>
      </c>
      <c r="J211" s="88">
        <v>0</v>
      </c>
      <c r="K211" s="88">
        <v>0</v>
      </c>
      <c r="IF211" s="2"/>
      <c r="IG211" s="2"/>
    </row>
    <row r="212" spans="1:241" ht="12.75" outlineLevel="1">
      <c r="A212" s="5"/>
      <c r="B212" s="37"/>
      <c r="C212" s="37"/>
      <c r="D212" s="36"/>
      <c r="E212" s="88"/>
      <c r="F212" s="88"/>
      <c r="G212" s="88"/>
      <c r="H212" s="88"/>
      <c r="I212" s="89"/>
      <c r="J212" s="88"/>
      <c r="K212" s="88"/>
      <c r="IF212" s="2"/>
      <c r="IG212" s="2"/>
    </row>
    <row r="213" spans="1:241" ht="12.75">
      <c r="A213" s="13" t="s">
        <v>127</v>
      </c>
      <c r="B213" s="194" t="s">
        <v>361</v>
      </c>
      <c r="C213" s="196"/>
      <c r="D213" s="196"/>
      <c r="E213" s="86">
        <f aca="true" t="shared" si="31" ref="E213:K213">SUM(E214+E215)</f>
        <v>0</v>
      </c>
      <c r="F213" s="86">
        <f t="shared" si="31"/>
        <v>0</v>
      </c>
      <c r="G213" s="86">
        <f t="shared" si="31"/>
        <v>0</v>
      </c>
      <c r="H213" s="86">
        <f t="shared" si="31"/>
        <v>0</v>
      </c>
      <c r="I213" s="87">
        <f t="shared" si="31"/>
        <v>0</v>
      </c>
      <c r="J213" s="86">
        <f t="shared" si="31"/>
        <v>0</v>
      </c>
      <c r="K213" s="86">
        <f t="shared" si="31"/>
        <v>0</v>
      </c>
      <c r="IF213" s="2"/>
      <c r="IG213" s="2"/>
    </row>
    <row r="214" spans="1:241" ht="0" customHeight="1" hidden="1" outlineLevel="1">
      <c r="A214" s="5"/>
      <c r="B214" s="37">
        <v>637002</v>
      </c>
      <c r="C214" s="37"/>
      <c r="D214" s="36" t="s">
        <v>410</v>
      </c>
      <c r="E214" s="88">
        <v>0</v>
      </c>
      <c r="F214" s="88">
        <v>0</v>
      </c>
      <c r="G214" s="88">
        <v>0</v>
      </c>
      <c r="H214" s="88">
        <v>0</v>
      </c>
      <c r="I214" s="89">
        <v>0</v>
      </c>
      <c r="J214" s="88">
        <v>0</v>
      </c>
      <c r="K214" s="88">
        <v>0</v>
      </c>
      <c r="IF214" s="2"/>
      <c r="IG214" s="2"/>
    </row>
    <row r="215" spans="1:241" ht="12.75" hidden="1" outlineLevel="1">
      <c r="A215" s="5"/>
      <c r="B215" s="37">
        <v>637002</v>
      </c>
      <c r="C215" s="37"/>
      <c r="D215" s="36" t="s">
        <v>414</v>
      </c>
      <c r="E215" s="88">
        <v>0</v>
      </c>
      <c r="F215" s="88">
        <v>0</v>
      </c>
      <c r="G215" s="88">
        <v>0</v>
      </c>
      <c r="H215" s="88">
        <v>0</v>
      </c>
      <c r="I215" s="89">
        <v>0</v>
      </c>
      <c r="J215" s="88">
        <v>0</v>
      </c>
      <c r="K215" s="88">
        <v>0</v>
      </c>
      <c r="IF215" s="2"/>
      <c r="IG215" s="2"/>
    </row>
    <row r="216" spans="1:241" ht="12.75" outlineLevel="1">
      <c r="A216" s="5"/>
      <c r="B216" s="157"/>
      <c r="C216" s="158"/>
      <c r="D216" s="159"/>
      <c r="E216" s="88"/>
      <c r="F216" s="88"/>
      <c r="G216" s="88"/>
      <c r="H216" s="88"/>
      <c r="I216" s="89"/>
      <c r="J216" s="88"/>
      <c r="K216" s="88"/>
      <c r="IF216" s="2"/>
      <c r="IG216" s="2"/>
    </row>
    <row r="217" spans="1:241" ht="12.75">
      <c r="A217" s="23" t="s">
        <v>151</v>
      </c>
      <c r="B217" s="239" t="s">
        <v>346</v>
      </c>
      <c r="C217" s="240"/>
      <c r="D217" s="241"/>
      <c r="E217" s="86">
        <f aca="true" t="shared" si="32" ref="E217:K217">SUM(E218)</f>
        <v>4007.6</v>
      </c>
      <c r="F217" s="86">
        <f t="shared" si="32"/>
        <v>364.8</v>
      </c>
      <c r="G217" s="86">
        <f t="shared" si="32"/>
        <v>5000</v>
      </c>
      <c r="H217" s="86">
        <f t="shared" si="32"/>
        <v>0</v>
      </c>
      <c r="I217" s="87">
        <f t="shared" si="32"/>
        <v>160719</v>
      </c>
      <c r="J217" s="86">
        <f t="shared" si="32"/>
        <v>159676</v>
      </c>
      <c r="K217" s="86">
        <f t="shared" si="32"/>
        <v>159676</v>
      </c>
      <c r="IF217" s="2"/>
      <c r="IG217" s="2"/>
    </row>
    <row r="218" spans="1:241" ht="12.75" hidden="1" outlineLevel="1">
      <c r="A218" s="8"/>
      <c r="B218" s="37">
        <v>641009</v>
      </c>
      <c r="C218" s="37"/>
      <c r="D218" s="36" t="s">
        <v>152</v>
      </c>
      <c r="E218" s="88">
        <v>4007.6</v>
      </c>
      <c r="F218" s="88">
        <v>364.8</v>
      </c>
      <c r="G218" s="88">
        <v>5000</v>
      </c>
      <c r="H218" s="88">
        <v>0</v>
      </c>
      <c r="I218" s="89">
        <v>160719</v>
      </c>
      <c r="J218" s="88">
        <v>159676</v>
      </c>
      <c r="K218" s="88">
        <v>159676</v>
      </c>
      <c r="IF218" s="2"/>
      <c r="IG218" s="2"/>
    </row>
    <row r="219" spans="1:241" ht="12.75" outlineLevel="1">
      <c r="A219" s="8"/>
      <c r="B219" s="37"/>
      <c r="C219" s="37"/>
      <c r="D219" s="36"/>
      <c r="E219" s="88"/>
      <c r="F219" s="88"/>
      <c r="G219" s="88"/>
      <c r="H219" s="88"/>
      <c r="I219" s="89"/>
      <c r="J219" s="88"/>
      <c r="K219" s="88"/>
      <c r="IF219" s="2"/>
      <c r="IG219" s="2"/>
    </row>
    <row r="220" spans="1:241" ht="12" customHeight="1">
      <c r="A220" s="13" t="s">
        <v>129</v>
      </c>
      <c r="B220" s="219" t="s">
        <v>347</v>
      </c>
      <c r="C220" s="220"/>
      <c r="D220" s="221"/>
      <c r="E220" s="86">
        <f aca="true" t="shared" si="33" ref="E220:K220">SUM(E221+E222+E223+E224+E225+E226)</f>
        <v>3513.8099999999995</v>
      </c>
      <c r="F220" s="86">
        <f t="shared" si="33"/>
        <v>4415.15</v>
      </c>
      <c r="G220" s="86">
        <f t="shared" si="33"/>
        <v>9875</v>
      </c>
      <c r="H220" s="86">
        <f t="shared" si="33"/>
        <v>5225</v>
      </c>
      <c r="I220" s="87">
        <f t="shared" si="33"/>
        <v>9885</v>
      </c>
      <c r="J220" s="86">
        <f t="shared" si="33"/>
        <v>9885</v>
      </c>
      <c r="K220" s="86">
        <f t="shared" si="33"/>
        <v>9885</v>
      </c>
      <c r="IF220" s="2"/>
      <c r="IG220" s="2"/>
    </row>
    <row r="221" spans="1:241" ht="12.75" hidden="1" outlineLevel="1">
      <c r="A221" s="5"/>
      <c r="B221" s="35">
        <v>611</v>
      </c>
      <c r="C221" s="35"/>
      <c r="D221" s="36" t="s">
        <v>173</v>
      </c>
      <c r="E221" s="88">
        <v>2552.14</v>
      </c>
      <c r="F221" s="88">
        <v>3242.42</v>
      </c>
      <c r="G221" s="88">
        <v>7000</v>
      </c>
      <c r="H221" s="88">
        <v>3500</v>
      </c>
      <c r="I221" s="89">
        <v>7000</v>
      </c>
      <c r="J221" s="88">
        <v>7000</v>
      </c>
      <c r="K221" s="88">
        <v>7000</v>
      </c>
      <c r="IF221" s="2"/>
      <c r="IG221" s="2"/>
    </row>
    <row r="222" spans="1:241" ht="12.75" hidden="1" outlineLevel="1">
      <c r="A222" s="8"/>
      <c r="B222" s="37">
        <v>620</v>
      </c>
      <c r="C222" s="37"/>
      <c r="D222" s="36" t="s">
        <v>153</v>
      </c>
      <c r="E222" s="88">
        <v>818.87</v>
      </c>
      <c r="F222" s="88">
        <v>1003.32</v>
      </c>
      <c r="G222" s="88">
        <v>2450</v>
      </c>
      <c r="H222" s="88">
        <v>1294</v>
      </c>
      <c r="I222" s="89">
        <v>2450</v>
      </c>
      <c r="J222" s="88">
        <v>2450</v>
      </c>
      <c r="K222" s="88">
        <v>2450</v>
      </c>
      <c r="IF222" s="2"/>
      <c r="IG222" s="2"/>
    </row>
    <row r="223" spans="1:241" ht="12.75" hidden="1" outlineLevel="1">
      <c r="A223" s="8"/>
      <c r="B223" s="37">
        <v>637016</v>
      </c>
      <c r="C223" s="37"/>
      <c r="D223" s="36" t="s">
        <v>88</v>
      </c>
      <c r="E223" s="88">
        <v>29.87</v>
      </c>
      <c r="F223" s="88">
        <v>44.13</v>
      </c>
      <c r="G223" s="88">
        <v>105</v>
      </c>
      <c r="H223" s="88">
        <v>105</v>
      </c>
      <c r="I223" s="89">
        <v>105</v>
      </c>
      <c r="J223" s="88">
        <v>105</v>
      </c>
      <c r="K223" s="88">
        <v>105</v>
      </c>
      <c r="IF223" s="2"/>
      <c r="IG223" s="2"/>
    </row>
    <row r="224" spans="1:241" ht="12.75" hidden="1" outlineLevel="1">
      <c r="A224" s="8"/>
      <c r="B224" s="37">
        <v>637015</v>
      </c>
      <c r="C224" s="37"/>
      <c r="D224" s="36" t="s">
        <v>120</v>
      </c>
      <c r="E224" s="88">
        <v>0</v>
      </c>
      <c r="F224" s="88">
        <v>125.28</v>
      </c>
      <c r="G224" s="88">
        <v>120</v>
      </c>
      <c r="H224" s="88">
        <v>126</v>
      </c>
      <c r="I224" s="89">
        <v>130</v>
      </c>
      <c r="J224" s="88">
        <v>130</v>
      </c>
      <c r="K224" s="88">
        <v>130</v>
      </c>
      <c r="IF224" s="2"/>
      <c r="IG224" s="2"/>
    </row>
    <row r="225" spans="1:241" ht="12.75" hidden="1" outlineLevel="1">
      <c r="A225" s="8"/>
      <c r="B225" s="35">
        <v>637026</v>
      </c>
      <c r="C225" s="35"/>
      <c r="D225" s="36" t="s">
        <v>89</v>
      </c>
      <c r="E225" s="88">
        <v>90</v>
      </c>
      <c r="F225" s="88">
        <v>0</v>
      </c>
      <c r="G225" s="88">
        <v>200</v>
      </c>
      <c r="H225" s="88">
        <v>200</v>
      </c>
      <c r="I225" s="89">
        <v>200</v>
      </c>
      <c r="J225" s="88">
        <v>200</v>
      </c>
      <c r="K225" s="88">
        <v>200</v>
      </c>
      <c r="IF225" s="2"/>
      <c r="IG225" s="2"/>
    </row>
    <row r="226" spans="1:241" ht="12.75" hidden="1">
      <c r="A226" s="8"/>
      <c r="C226" s="35"/>
      <c r="D226" s="36" t="s">
        <v>133</v>
      </c>
      <c r="E226" s="88">
        <v>22.93</v>
      </c>
      <c r="F226" s="88">
        <v>0</v>
      </c>
      <c r="G226" s="88">
        <v>0</v>
      </c>
      <c r="H226" s="88">
        <v>0</v>
      </c>
      <c r="I226" s="89">
        <v>0</v>
      </c>
      <c r="J226" s="88">
        <v>0</v>
      </c>
      <c r="K226" s="88">
        <v>0</v>
      </c>
      <c r="IF226" s="2"/>
      <c r="IG226" s="2"/>
    </row>
    <row r="227" spans="1:241" ht="12.75">
      <c r="A227" s="8"/>
      <c r="B227" s="37"/>
      <c r="C227" s="37"/>
      <c r="D227" s="36"/>
      <c r="E227" s="88"/>
      <c r="F227" s="88"/>
      <c r="G227" s="88"/>
      <c r="H227" s="88"/>
      <c r="I227" s="89"/>
      <c r="J227" s="88"/>
      <c r="K227" s="88"/>
      <c r="IF227" s="2"/>
      <c r="IG227" s="2"/>
    </row>
    <row r="228" spans="1:241" ht="12.75">
      <c r="A228" s="13" t="s">
        <v>128</v>
      </c>
      <c r="B228" s="194" t="s">
        <v>348</v>
      </c>
      <c r="C228" s="196"/>
      <c r="D228" s="196"/>
      <c r="E228" s="86">
        <f aca="true" t="shared" si="34" ref="E228:K228">SUM(E229+E230+E231+E232)</f>
        <v>2081.31</v>
      </c>
      <c r="F228" s="86">
        <f t="shared" si="34"/>
        <v>967.28</v>
      </c>
      <c r="G228" s="86">
        <f t="shared" si="34"/>
        <v>3600</v>
      </c>
      <c r="H228" s="86">
        <f t="shared" si="34"/>
        <v>3795</v>
      </c>
      <c r="I228" s="87">
        <f t="shared" si="34"/>
        <v>3600</v>
      </c>
      <c r="J228" s="86">
        <f t="shared" si="34"/>
        <v>3600</v>
      </c>
      <c r="K228" s="86">
        <f t="shared" si="34"/>
        <v>3600</v>
      </c>
      <c r="IF228" s="2"/>
      <c r="IG228" s="2"/>
    </row>
    <row r="229" spans="1:241" ht="12" customHeight="1" hidden="1" outlineLevel="1">
      <c r="A229" s="66"/>
      <c r="B229" s="37">
        <v>637036</v>
      </c>
      <c r="C229" s="35"/>
      <c r="D229" s="36" t="s">
        <v>233</v>
      </c>
      <c r="E229" s="88">
        <v>1631.31</v>
      </c>
      <c r="F229" s="88">
        <v>337.28</v>
      </c>
      <c r="G229" s="88">
        <v>2500</v>
      </c>
      <c r="H229" s="88">
        <v>1500</v>
      </c>
      <c r="I229" s="89">
        <v>3000</v>
      </c>
      <c r="J229" s="88">
        <v>3000</v>
      </c>
      <c r="K229" s="88">
        <v>3000</v>
      </c>
      <c r="IF229" s="2"/>
      <c r="IG229" s="2"/>
    </row>
    <row r="230" spans="1:241" ht="12.75" hidden="1" outlineLevel="1">
      <c r="A230" s="8"/>
      <c r="B230" s="37" t="s">
        <v>85</v>
      </c>
      <c r="C230" s="37"/>
      <c r="D230" s="36" t="s">
        <v>86</v>
      </c>
      <c r="E230" s="88">
        <v>450</v>
      </c>
      <c r="F230" s="88">
        <v>630</v>
      </c>
      <c r="G230" s="88">
        <v>1000</v>
      </c>
      <c r="H230" s="88">
        <v>2000</v>
      </c>
      <c r="I230" s="89">
        <v>500</v>
      </c>
      <c r="J230" s="88">
        <v>500</v>
      </c>
      <c r="K230" s="88">
        <v>500</v>
      </c>
      <c r="IF230" s="2"/>
      <c r="IG230" s="2"/>
    </row>
    <row r="231" spans="1:241" ht="12" customHeight="1" hidden="1" outlineLevel="1">
      <c r="A231" s="8"/>
      <c r="B231" s="37" t="s">
        <v>87</v>
      </c>
      <c r="C231" s="37"/>
      <c r="D231" s="36" t="s">
        <v>234</v>
      </c>
      <c r="E231" s="88">
        <v>0</v>
      </c>
      <c r="F231" s="88">
        <v>0</v>
      </c>
      <c r="G231" s="88">
        <v>100</v>
      </c>
      <c r="H231" s="88">
        <v>295</v>
      </c>
      <c r="I231" s="89">
        <v>100</v>
      </c>
      <c r="J231" s="88">
        <v>100</v>
      </c>
      <c r="K231" s="88">
        <v>100</v>
      </c>
      <c r="IF231" s="2"/>
      <c r="IG231" s="2"/>
    </row>
    <row r="232" spans="1:241" ht="12.75" hidden="1" outlineLevel="1">
      <c r="A232" s="8"/>
      <c r="B232" s="37">
        <v>630</v>
      </c>
      <c r="C232" s="37"/>
      <c r="D232" s="36" t="s">
        <v>249</v>
      </c>
      <c r="E232" s="88">
        <v>0</v>
      </c>
      <c r="F232" s="88">
        <v>0</v>
      </c>
      <c r="G232" s="88">
        <v>0</v>
      </c>
      <c r="H232" s="88">
        <v>0</v>
      </c>
      <c r="I232" s="89">
        <v>0</v>
      </c>
      <c r="J232" s="88">
        <v>0</v>
      </c>
      <c r="K232" s="88">
        <v>0</v>
      </c>
      <c r="IF232" s="2"/>
      <c r="IG232" s="2"/>
    </row>
    <row r="233" spans="1:241" ht="12.75" outlineLevel="1">
      <c r="A233" s="8"/>
      <c r="B233" s="37"/>
      <c r="C233" s="37"/>
      <c r="D233" s="36"/>
      <c r="E233" s="88"/>
      <c r="F233" s="88"/>
      <c r="G233" s="88"/>
      <c r="H233" s="88"/>
      <c r="I233" s="89"/>
      <c r="J233" s="88"/>
      <c r="K233" s="88"/>
      <c r="IF233" s="2"/>
      <c r="IG233" s="2"/>
    </row>
    <row r="234" spans="1:241" ht="12.75" outlineLevel="1">
      <c r="A234" s="25" t="s">
        <v>101</v>
      </c>
      <c r="B234" s="194" t="s">
        <v>498</v>
      </c>
      <c r="C234" s="196"/>
      <c r="D234" s="196"/>
      <c r="E234" s="86">
        <f>SUM(E235+E236+E239)+E240</f>
        <v>5144.67</v>
      </c>
      <c r="F234" s="86">
        <f>SUM(F235+F236+F237+F238+F239+F240)</f>
        <v>10536.980000000001</v>
      </c>
      <c r="G234" s="86">
        <f>SUM(G235+G236+G239)</f>
        <v>700</v>
      </c>
      <c r="H234" s="86">
        <f>SUM(H235+H236+H237+H238+H239+H240)</f>
        <v>19371.2</v>
      </c>
      <c r="I234" s="87">
        <f>SUM(I235+I236+I239)</f>
        <v>700</v>
      </c>
      <c r="J234" s="86">
        <f>SUM(J235+J236+J239)</f>
        <v>700</v>
      </c>
      <c r="K234" s="86">
        <f>SUM(K235+K236+K239)</f>
        <v>700</v>
      </c>
      <c r="IF234" s="2"/>
      <c r="IG234" s="2"/>
    </row>
    <row r="235" spans="1:241" ht="0" customHeight="1" hidden="1" outlineLevel="1">
      <c r="A235" s="7"/>
      <c r="B235" s="37">
        <v>633009</v>
      </c>
      <c r="C235" s="37"/>
      <c r="D235" s="36" t="s">
        <v>102</v>
      </c>
      <c r="E235" s="88">
        <v>315.4</v>
      </c>
      <c r="F235" s="88">
        <v>149.4</v>
      </c>
      <c r="G235" s="88">
        <v>700</v>
      </c>
      <c r="H235" s="88">
        <v>200</v>
      </c>
      <c r="I235" s="89">
        <v>700</v>
      </c>
      <c r="J235" s="88">
        <v>700</v>
      </c>
      <c r="K235" s="88">
        <v>700</v>
      </c>
      <c r="IF235" s="2"/>
      <c r="IG235" s="2"/>
    </row>
    <row r="236" spans="1:241" ht="12.75" hidden="1" outlineLevel="1">
      <c r="A236" s="7"/>
      <c r="B236" s="37">
        <v>637014</v>
      </c>
      <c r="C236" s="37"/>
      <c r="D236" s="36" t="s">
        <v>103</v>
      </c>
      <c r="E236" s="88">
        <v>170.4</v>
      </c>
      <c r="F236" s="88">
        <v>0</v>
      </c>
      <c r="G236" s="88">
        <v>0</v>
      </c>
      <c r="H236" s="88">
        <v>0</v>
      </c>
      <c r="I236" s="89">
        <v>0</v>
      </c>
      <c r="J236" s="88">
        <v>0</v>
      </c>
      <c r="K236" s="88">
        <v>0</v>
      </c>
      <c r="IF236" s="2"/>
      <c r="IG236" s="2"/>
    </row>
    <row r="237" spans="1:241" ht="13.5" customHeight="1" hidden="1" outlineLevel="1">
      <c r="A237" s="7"/>
      <c r="B237" s="37">
        <v>637037</v>
      </c>
      <c r="C237" s="37"/>
      <c r="D237" s="36" t="s">
        <v>427</v>
      </c>
      <c r="E237" s="88">
        <v>0</v>
      </c>
      <c r="F237" s="88">
        <v>8931.6</v>
      </c>
      <c r="G237" s="88">
        <v>0</v>
      </c>
      <c r="H237" s="88">
        <v>19171.2</v>
      </c>
      <c r="I237" s="89">
        <v>0</v>
      </c>
      <c r="J237" s="88">
        <v>0</v>
      </c>
      <c r="K237" s="88">
        <v>0</v>
      </c>
      <c r="IF237" s="2"/>
      <c r="IG237" s="2"/>
    </row>
    <row r="238" spans="1:241" ht="12.75" customHeight="1" hidden="1" outlineLevel="1">
      <c r="A238" s="7"/>
      <c r="B238" s="37">
        <v>642014</v>
      </c>
      <c r="C238" s="37"/>
      <c r="D238" s="36" t="s">
        <v>428</v>
      </c>
      <c r="E238" s="88">
        <v>0</v>
      </c>
      <c r="F238" s="88">
        <v>153.6</v>
      </c>
      <c r="G238" s="88">
        <v>0</v>
      </c>
      <c r="H238" s="88">
        <v>0</v>
      </c>
      <c r="I238" s="89">
        <v>0</v>
      </c>
      <c r="J238" s="88">
        <v>0</v>
      </c>
      <c r="K238" s="88">
        <v>0</v>
      </c>
      <c r="IF238" s="2"/>
      <c r="IG238" s="2"/>
    </row>
    <row r="239" spans="1:241" ht="12.75" hidden="1" outlineLevel="1">
      <c r="A239" s="7"/>
      <c r="B239" s="37">
        <v>642036</v>
      </c>
      <c r="C239" s="37"/>
      <c r="D239" s="36" t="s">
        <v>223</v>
      </c>
      <c r="E239" s="88">
        <v>3004.57</v>
      </c>
      <c r="F239" s="88">
        <v>491.68</v>
      </c>
      <c r="G239" s="88">
        <v>0</v>
      </c>
      <c r="H239" s="88">
        <v>0</v>
      </c>
      <c r="I239" s="89">
        <v>0</v>
      </c>
      <c r="J239" s="88">
        <v>0</v>
      </c>
      <c r="K239" s="88">
        <v>0</v>
      </c>
      <c r="IF239" s="2"/>
      <c r="IG239" s="2"/>
    </row>
    <row r="240" spans="1:241" ht="12.75" hidden="1">
      <c r="A240" s="8"/>
      <c r="B240" s="37">
        <v>642026</v>
      </c>
      <c r="C240" s="35"/>
      <c r="D240" s="36" t="s">
        <v>357</v>
      </c>
      <c r="E240" s="88">
        <v>1654.3</v>
      </c>
      <c r="F240" s="88">
        <v>810.7</v>
      </c>
      <c r="G240" s="88">
        <v>0</v>
      </c>
      <c r="H240" s="88">
        <v>0</v>
      </c>
      <c r="I240" s="89">
        <v>0</v>
      </c>
      <c r="J240" s="88">
        <v>0</v>
      </c>
      <c r="K240" s="88">
        <v>0</v>
      </c>
      <c r="IF240" s="2"/>
      <c r="IG240" s="2"/>
    </row>
    <row r="241" spans="2:241" ht="12.75">
      <c r="B241" s="37"/>
      <c r="C241" s="167"/>
      <c r="D241" s="159"/>
      <c r="E241" s="88"/>
      <c r="F241" s="88"/>
      <c r="G241" s="88"/>
      <c r="H241" s="88"/>
      <c r="I241" s="89"/>
      <c r="J241" s="88"/>
      <c r="K241" s="88"/>
      <c r="IF241" s="2"/>
      <c r="IG241" s="2"/>
    </row>
    <row r="242" spans="1:241" s="119" customFormat="1" ht="15">
      <c r="A242" s="117"/>
      <c r="B242" s="118"/>
      <c r="C242" s="206" t="s">
        <v>325</v>
      </c>
      <c r="D242" s="207"/>
      <c r="E242" s="156">
        <f>SUM(E6+E10+E14+E19+E22+E30+E52+E58+E73+E98+E109+E115+E119+E122+E130+E136+E138+E140+E144+E147+E151+E156+E159+E166+E170+E177+E181+E185+E189+E192+E195+E201+E205+E209+E213+E217+E220+E228+E234)</f>
        <v>794186.6599999999</v>
      </c>
      <c r="F242" s="156">
        <f>SUM(F6+F10+F14+F19+F22+F30+F52+F58+F70+F73+F98+F109+F115+F119+F122+F130+F136+F138+F140+F144+F147+F151+F156+F159+F166+F170+F177+F181+F185+F189+F192+F195+F201+F205+F209+F213+F217+F220+F228+F234)</f>
        <v>645672.9600000001</v>
      </c>
      <c r="G242" s="156">
        <f>SUM(G6+G10+G14+G19+G22+G30+G52+G58+G70+G73+G98+G109+G115+G122+G130+G136+G138+G140+G144+G147+G151+G156+G159+G166+G170+G177+G181+G185+G189+G192+G195+G201+G205+G209+G213+G217+G220+G228+G234)</f>
        <v>925902</v>
      </c>
      <c r="H242" s="156">
        <f>SUM(H6+H10+H14+H19+H22+H30+H52+H58+H70+H73+H98+H109+H115+H122+H119+H130+H136+H138+H140+H144+H147+H151+H156+H159+H166+H170+H177+H181+H185+H189+H192+H195+H201+H205+H209+H213+H217+H220+H228+H234)</f>
        <v>1096036.1099999999</v>
      </c>
      <c r="I242" s="156">
        <f>SUM(I6+I10+I14+I19+I22+I30+I52+I58+I70+I73+I98+I109+I115+I122+I130+I136+I138+I140+I144+I147+I151+I156+I159+I166+I170+I177+I181+I185+I189+I192+I195+I201+I205+I209+I213+I217+I220+I228+I234)</f>
        <v>1265028</v>
      </c>
      <c r="J242" s="156">
        <f>SUM(J6+J10+J14+J19+J22+J30+J52+J58+J70+J73+J98+J109+J115+J119+J122+J130+J136+J138+J140+J144+J147+J151+J156+J159+J166+J170+J177+J181+J185+J189+J192+J195+J201+J205+J209+J213+J217+J220+J228+J234)</f>
        <v>1226898</v>
      </c>
      <c r="K242" s="156">
        <f>SUM(K6+K10+K14+K19+K22+K30+K52+K58+K70+K73+K98+K109+K115+K119+K122+K130+K136+K138+K140+K144+K147+K151+K156+K159+K166+K170+K177+K181+K185+K189+K192+K195+K201+K205+K209+K213+K217+K220+K228+K234)</f>
        <v>1226898</v>
      </c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7"/>
      <c r="CA242" s="117"/>
      <c r="CB242" s="117"/>
      <c r="CC242" s="117"/>
      <c r="CD242" s="117"/>
      <c r="CE242" s="117"/>
      <c r="CF242" s="117"/>
      <c r="CG242" s="117"/>
      <c r="CH242" s="117"/>
      <c r="CI242" s="117"/>
      <c r="CJ242" s="117"/>
      <c r="CK242" s="117"/>
      <c r="CL242" s="117"/>
      <c r="CM242" s="117"/>
      <c r="CN242" s="117"/>
      <c r="CO242" s="117"/>
      <c r="CP242" s="117"/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7"/>
      <c r="DF242" s="117"/>
      <c r="DG242" s="117"/>
      <c r="DH242" s="117"/>
      <c r="DI242" s="117"/>
      <c r="DJ242" s="117"/>
      <c r="DK242" s="117"/>
      <c r="DL242" s="117"/>
      <c r="DM242" s="117"/>
      <c r="DN242" s="117"/>
      <c r="DO242" s="117"/>
      <c r="DP242" s="117"/>
      <c r="DQ242" s="117"/>
      <c r="DR242" s="117"/>
      <c r="DS242" s="117"/>
      <c r="DT242" s="117"/>
      <c r="DU242" s="117"/>
      <c r="DV242" s="117"/>
      <c r="DW242" s="117"/>
      <c r="DX242" s="117"/>
      <c r="DY242" s="117"/>
      <c r="DZ242" s="117"/>
      <c r="EA242" s="117"/>
      <c r="EB242" s="117"/>
      <c r="EC242" s="117"/>
      <c r="ED242" s="117"/>
      <c r="EE242" s="117"/>
      <c r="EF242" s="117"/>
      <c r="EG242" s="117"/>
      <c r="EH242" s="117"/>
      <c r="EI242" s="117"/>
      <c r="EJ242" s="117"/>
      <c r="EK242" s="117"/>
      <c r="EL242" s="117"/>
      <c r="EM242" s="117"/>
      <c r="EN242" s="117"/>
      <c r="EO242" s="117"/>
      <c r="EP242" s="117"/>
      <c r="EQ242" s="117"/>
      <c r="ER242" s="117"/>
      <c r="ES242" s="117"/>
      <c r="ET242" s="117"/>
      <c r="EU242" s="117"/>
      <c r="EV242" s="117"/>
      <c r="EW242" s="117"/>
      <c r="EX242" s="117"/>
      <c r="EY242" s="117"/>
      <c r="EZ242" s="117"/>
      <c r="FA242" s="117"/>
      <c r="FB242" s="117"/>
      <c r="FC242" s="117"/>
      <c r="FD242" s="117"/>
      <c r="FE242" s="117"/>
      <c r="FF242" s="117"/>
      <c r="FG242" s="117"/>
      <c r="FH242" s="117"/>
      <c r="FI242" s="117"/>
      <c r="FJ242" s="117"/>
      <c r="FK242" s="117"/>
      <c r="FL242" s="117"/>
      <c r="FM242" s="117"/>
      <c r="FN242" s="117"/>
      <c r="FO242" s="117"/>
      <c r="FP242" s="117"/>
      <c r="FQ242" s="117"/>
      <c r="FR242" s="117"/>
      <c r="FS242" s="117"/>
      <c r="FT242" s="117"/>
      <c r="FU242" s="117"/>
      <c r="FV242" s="117"/>
      <c r="FW242" s="117"/>
      <c r="FX242" s="117"/>
      <c r="FY242" s="117"/>
      <c r="FZ242" s="117"/>
      <c r="GA242" s="117"/>
      <c r="GB242" s="117"/>
      <c r="GC242" s="117"/>
      <c r="GD242" s="117"/>
      <c r="GE242" s="117"/>
      <c r="GF242" s="117"/>
      <c r="GG242" s="117"/>
      <c r="GH242" s="117"/>
      <c r="GI242" s="117"/>
      <c r="GJ242" s="117"/>
      <c r="GK242" s="117"/>
      <c r="GL242" s="117"/>
      <c r="GM242" s="117"/>
      <c r="GN242" s="117"/>
      <c r="GO242" s="117"/>
      <c r="GP242" s="117"/>
      <c r="GQ242" s="117"/>
      <c r="GR242" s="117"/>
      <c r="GS242" s="117"/>
      <c r="GT242" s="117"/>
      <c r="GU242" s="117"/>
      <c r="GV242" s="117"/>
      <c r="GW242" s="117"/>
      <c r="GX242" s="117"/>
      <c r="GY242" s="117"/>
      <c r="GZ242" s="117"/>
      <c r="HA242" s="117"/>
      <c r="HB242" s="117"/>
      <c r="HC242" s="117"/>
      <c r="HD242" s="117"/>
      <c r="HE242" s="117"/>
      <c r="HF242" s="117"/>
      <c r="HG242" s="117"/>
      <c r="HH242" s="117"/>
      <c r="HI242" s="117"/>
      <c r="HJ242" s="117"/>
      <c r="HK242" s="117"/>
      <c r="HL242" s="117"/>
      <c r="HM242" s="117"/>
      <c r="HN242" s="117"/>
      <c r="HO242" s="117"/>
      <c r="HP242" s="117"/>
      <c r="HQ242" s="117"/>
      <c r="HR242" s="117"/>
      <c r="HS242" s="117"/>
      <c r="HT242" s="117"/>
      <c r="HU242" s="117"/>
      <c r="HV242" s="117"/>
      <c r="HW242" s="117"/>
      <c r="HX242" s="117"/>
      <c r="HY242" s="117"/>
      <c r="HZ242" s="117"/>
      <c r="IA242" s="117"/>
      <c r="IB242" s="117"/>
      <c r="IC242" s="117"/>
      <c r="ID242" s="117"/>
      <c r="IE242" s="117"/>
      <c r="IF242" s="117"/>
      <c r="IG242" s="117"/>
    </row>
    <row r="243" spans="1:241" ht="12.75">
      <c r="A243" s="113"/>
      <c r="B243" s="35"/>
      <c r="C243" s="35"/>
      <c r="D243" s="36"/>
      <c r="E243" s="88"/>
      <c r="F243" s="88"/>
      <c r="G243" s="88"/>
      <c r="H243" s="88"/>
      <c r="I243" s="89"/>
      <c r="J243" s="88"/>
      <c r="K243" s="88"/>
      <c r="IF243" s="2"/>
      <c r="IG243" s="2"/>
    </row>
    <row r="244" spans="1:241" ht="12.75">
      <c r="A244" s="26" t="s">
        <v>104</v>
      </c>
      <c r="B244" s="215" t="s">
        <v>104</v>
      </c>
      <c r="C244" s="193"/>
      <c r="D244" s="193"/>
      <c r="E244" s="94"/>
      <c r="F244" s="94"/>
      <c r="G244" s="94"/>
      <c r="H244" s="94"/>
      <c r="I244" s="95"/>
      <c r="J244" s="94"/>
      <c r="K244" s="94"/>
      <c r="IF244" s="2"/>
      <c r="IG244" s="2"/>
    </row>
    <row r="245" spans="1:241" ht="13.5">
      <c r="A245" s="26"/>
      <c r="B245" s="33"/>
      <c r="C245" s="33"/>
      <c r="D245" s="73"/>
      <c r="E245" s="94"/>
      <c r="F245" s="94"/>
      <c r="G245" s="94"/>
      <c r="H245" s="94"/>
      <c r="I245" s="95"/>
      <c r="J245" s="94"/>
      <c r="K245" s="94"/>
      <c r="IF245" s="2"/>
      <c r="IG245" s="2"/>
    </row>
    <row r="246" spans="1:241" ht="12.75" outlineLevel="1">
      <c r="A246" s="27" t="s">
        <v>30</v>
      </c>
      <c r="B246" s="214" t="s">
        <v>499</v>
      </c>
      <c r="C246" s="193"/>
      <c r="D246" s="193"/>
      <c r="E246" s="86">
        <f aca="true" t="shared" si="35" ref="E246:K246">SUM(E247+E248+E250+E251+E252+E253+E254+E255+E256+E257+E258+E259)</f>
        <v>45623.6</v>
      </c>
      <c r="F246" s="86">
        <f>SUM(F247+F248+F249+F250+F251+F252+F253+F254+F255+F256+F257+F258+F259)</f>
        <v>2990</v>
      </c>
      <c r="G246" s="86">
        <f t="shared" si="35"/>
        <v>700000</v>
      </c>
      <c r="H246" s="86">
        <f>SUM(H247+H248+H249+H250+H251+H252+H253+H254+H255+H256+H257+H258+H259)</f>
        <v>621375</v>
      </c>
      <c r="I246" s="87">
        <f t="shared" si="35"/>
        <v>355000</v>
      </c>
      <c r="J246" s="86">
        <f t="shared" si="35"/>
        <v>0</v>
      </c>
      <c r="K246" s="86">
        <f t="shared" si="35"/>
        <v>0</v>
      </c>
      <c r="IF246" s="2"/>
      <c r="IG246" s="2"/>
    </row>
    <row r="247" spans="1:241" ht="12.75" hidden="1" outlineLevel="1">
      <c r="A247" s="29"/>
      <c r="B247" s="35">
        <v>711003</v>
      </c>
      <c r="C247" s="35"/>
      <c r="D247" s="36" t="s">
        <v>245</v>
      </c>
      <c r="E247" s="88">
        <v>0</v>
      </c>
      <c r="F247" s="88">
        <v>0</v>
      </c>
      <c r="G247" s="88">
        <v>0</v>
      </c>
      <c r="H247" s="88">
        <v>0</v>
      </c>
      <c r="I247" s="89">
        <v>0</v>
      </c>
      <c r="J247" s="88">
        <v>0</v>
      </c>
      <c r="K247" s="88">
        <v>0</v>
      </c>
      <c r="IF247" s="2"/>
      <c r="IG247" s="2"/>
    </row>
    <row r="248" spans="1:241" ht="12.75" hidden="1" outlineLevel="1">
      <c r="A248" s="27"/>
      <c r="B248" s="44">
        <v>711001</v>
      </c>
      <c r="C248" s="79"/>
      <c r="D248" s="79" t="s">
        <v>474</v>
      </c>
      <c r="E248" s="88">
        <v>0</v>
      </c>
      <c r="F248" s="88">
        <v>0</v>
      </c>
      <c r="G248" s="88">
        <v>0</v>
      </c>
      <c r="H248" s="88">
        <v>133615</v>
      </c>
      <c r="I248" s="89">
        <v>0</v>
      </c>
      <c r="J248" s="88">
        <v>0</v>
      </c>
      <c r="K248" s="88">
        <v>0</v>
      </c>
      <c r="IF248" s="2"/>
      <c r="IG248" s="2"/>
    </row>
    <row r="249" spans="1:241" ht="12.75" hidden="1" outlineLevel="1">
      <c r="A249" s="27"/>
      <c r="B249" s="44">
        <v>716</v>
      </c>
      <c r="C249" s="79"/>
      <c r="D249" s="79" t="s">
        <v>421</v>
      </c>
      <c r="E249" s="88">
        <v>0</v>
      </c>
      <c r="F249" s="88">
        <v>2990</v>
      </c>
      <c r="G249" s="88">
        <v>0</v>
      </c>
      <c r="H249" s="88">
        <v>250</v>
      </c>
      <c r="I249" s="89">
        <v>0</v>
      </c>
      <c r="J249" s="88">
        <v>0</v>
      </c>
      <c r="K249" s="88">
        <v>0</v>
      </c>
      <c r="IF249" s="2"/>
      <c r="IG249" s="2"/>
    </row>
    <row r="250" spans="1:241" ht="12.75" hidden="1" outlineLevel="1">
      <c r="A250" s="27"/>
      <c r="B250" s="44">
        <v>717002</v>
      </c>
      <c r="C250" s="79"/>
      <c r="D250" s="79" t="s">
        <v>412</v>
      </c>
      <c r="E250" s="88">
        <v>0</v>
      </c>
      <c r="F250" s="88">
        <v>0</v>
      </c>
      <c r="G250" s="88">
        <v>200000</v>
      </c>
      <c r="H250" s="88">
        <v>0</v>
      </c>
      <c r="I250" s="89">
        <v>355000</v>
      </c>
      <c r="J250" s="88">
        <v>0</v>
      </c>
      <c r="K250" s="88">
        <v>0</v>
      </c>
      <c r="IF250" s="2"/>
      <c r="IG250" s="2"/>
    </row>
    <row r="251" spans="1:241" ht="12.75" hidden="1" outlineLevel="1">
      <c r="A251" s="28"/>
      <c r="B251" s="37">
        <v>713001</v>
      </c>
      <c r="C251" s="37"/>
      <c r="D251" s="36" t="s">
        <v>362</v>
      </c>
      <c r="E251" s="88">
        <v>0</v>
      </c>
      <c r="F251" s="88">
        <v>0</v>
      </c>
      <c r="G251" s="88">
        <v>0</v>
      </c>
      <c r="H251" s="88">
        <v>0</v>
      </c>
      <c r="I251" s="89">
        <v>0</v>
      </c>
      <c r="J251" s="88">
        <v>0</v>
      </c>
      <c r="K251" s="88">
        <v>0</v>
      </c>
      <c r="IF251" s="2"/>
      <c r="IG251" s="2"/>
    </row>
    <row r="252" spans="1:241" ht="12.75" hidden="1" outlineLevel="1">
      <c r="A252" s="28"/>
      <c r="B252" s="37">
        <v>713001</v>
      </c>
      <c r="C252" s="37"/>
      <c r="D252" s="36" t="s">
        <v>363</v>
      </c>
      <c r="E252" s="88">
        <v>0</v>
      </c>
      <c r="F252" s="88">
        <v>0</v>
      </c>
      <c r="G252" s="88">
        <v>0</v>
      </c>
      <c r="H252" s="88">
        <v>0</v>
      </c>
      <c r="I252" s="89">
        <v>0</v>
      </c>
      <c r="J252" s="88">
        <v>0</v>
      </c>
      <c r="K252" s="88">
        <v>0</v>
      </c>
      <c r="IF252" s="2"/>
      <c r="IG252" s="2"/>
    </row>
    <row r="253" spans="1:241" ht="12.75" hidden="1" outlineLevel="1">
      <c r="A253" s="28"/>
      <c r="B253" s="37">
        <v>712001</v>
      </c>
      <c r="C253" s="37"/>
      <c r="D253" s="36" t="s">
        <v>444</v>
      </c>
      <c r="E253" s="88">
        <v>0</v>
      </c>
      <c r="F253" s="88">
        <v>0</v>
      </c>
      <c r="G253" s="88">
        <v>450000</v>
      </c>
      <c r="H253" s="88">
        <v>314310</v>
      </c>
      <c r="I253" s="89">
        <v>0</v>
      </c>
      <c r="J253" s="88">
        <v>0</v>
      </c>
      <c r="K253" s="88">
        <v>0</v>
      </c>
      <c r="IF253" s="2"/>
      <c r="IG253" s="2"/>
    </row>
    <row r="254" spans="1:241" ht="12.75" hidden="1" outlineLevel="1">
      <c r="A254" s="28"/>
      <c r="B254" s="37">
        <v>714001</v>
      </c>
      <c r="C254" s="37"/>
      <c r="D254" s="36" t="s">
        <v>285</v>
      </c>
      <c r="E254" s="88">
        <v>0</v>
      </c>
      <c r="F254" s="88">
        <v>0</v>
      </c>
      <c r="G254" s="88">
        <v>0</v>
      </c>
      <c r="H254" s="88">
        <v>0</v>
      </c>
      <c r="I254" s="89">
        <v>0</v>
      </c>
      <c r="J254" s="88">
        <v>0</v>
      </c>
      <c r="K254" s="88">
        <v>0</v>
      </c>
      <c r="IF254" s="2"/>
      <c r="IG254" s="2"/>
    </row>
    <row r="255" spans="1:241" ht="12.75" hidden="1" outlineLevel="1">
      <c r="A255" s="28"/>
      <c r="B255" s="37">
        <v>714001</v>
      </c>
      <c r="C255" s="37"/>
      <c r="D255" s="36" t="s">
        <v>475</v>
      </c>
      <c r="E255" s="88">
        <v>0</v>
      </c>
      <c r="F255" s="88">
        <v>0</v>
      </c>
      <c r="G255" s="88">
        <v>0</v>
      </c>
      <c r="H255" s="88">
        <v>100000</v>
      </c>
      <c r="I255" s="89">
        <v>0</v>
      </c>
      <c r="J255" s="88">
        <v>0</v>
      </c>
      <c r="K255" s="88">
        <v>0</v>
      </c>
      <c r="IF255" s="2"/>
      <c r="IG255" s="2"/>
    </row>
    <row r="256" spans="1:241" ht="12.75" hidden="1" outlineLevel="1">
      <c r="A256" s="28"/>
      <c r="B256" s="37">
        <v>716</v>
      </c>
      <c r="C256" s="37"/>
      <c r="D256" s="36" t="s">
        <v>358</v>
      </c>
      <c r="E256" s="88">
        <v>0</v>
      </c>
      <c r="F256" s="88">
        <v>0</v>
      </c>
      <c r="G256" s="88">
        <v>0</v>
      </c>
      <c r="H256" s="88">
        <v>0</v>
      </c>
      <c r="I256" s="89">
        <v>0</v>
      </c>
      <c r="J256" s="88">
        <v>0</v>
      </c>
      <c r="K256" s="88">
        <v>0</v>
      </c>
      <c r="IF256" s="2"/>
      <c r="IG256" s="2"/>
    </row>
    <row r="257" spans="1:241" ht="12.75" hidden="1" outlineLevel="1">
      <c r="A257" s="28"/>
      <c r="B257" s="37">
        <v>717002</v>
      </c>
      <c r="C257" s="37"/>
      <c r="D257" s="36" t="s">
        <v>395</v>
      </c>
      <c r="E257" s="88">
        <v>0</v>
      </c>
      <c r="F257" s="88">
        <v>0</v>
      </c>
      <c r="G257" s="88">
        <v>20000</v>
      </c>
      <c r="H257" s="88">
        <v>43200</v>
      </c>
      <c r="I257" s="89">
        <v>0</v>
      </c>
      <c r="J257" s="88">
        <v>0</v>
      </c>
      <c r="K257" s="88">
        <v>0</v>
      </c>
      <c r="IF257" s="2"/>
      <c r="IG257" s="2"/>
    </row>
    <row r="258" spans="1:241" ht="12.75" hidden="1" outlineLevel="1">
      <c r="A258" s="29"/>
      <c r="B258" s="35">
        <v>717002</v>
      </c>
      <c r="C258" s="35"/>
      <c r="D258" s="36" t="s">
        <v>386</v>
      </c>
      <c r="E258" s="88">
        <v>0</v>
      </c>
      <c r="F258" s="88">
        <v>0</v>
      </c>
      <c r="G258" s="88">
        <v>30000</v>
      </c>
      <c r="H258" s="88">
        <v>30000</v>
      </c>
      <c r="I258" s="89">
        <v>0</v>
      </c>
      <c r="J258" s="88">
        <v>0</v>
      </c>
      <c r="K258" s="88">
        <v>0</v>
      </c>
      <c r="IF258" s="2"/>
      <c r="IG258" s="2"/>
    </row>
    <row r="259" spans="1:241" ht="12.75" hidden="1" outlineLevel="1">
      <c r="A259" s="29"/>
      <c r="B259" s="35">
        <v>717002</v>
      </c>
      <c r="C259" s="35"/>
      <c r="D259" s="36" t="s">
        <v>262</v>
      </c>
      <c r="E259" s="88">
        <v>45623.6</v>
      </c>
      <c r="F259" s="88">
        <v>0</v>
      </c>
      <c r="G259" s="88">
        <v>0</v>
      </c>
      <c r="H259" s="88">
        <v>0</v>
      </c>
      <c r="I259" s="89">
        <v>0</v>
      </c>
      <c r="J259" s="88">
        <v>0</v>
      </c>
      <c r="K259" s="88">
        <v>0</v>
      </c>
      <c r="IF259" s="2"/>
      <c r="IG259" s="2"/>
    </row>
    <row r="260" spans="1:241" ht="12.75" outlineLevel="1">
      <c r="A260" s="29"/>
      <c r="B260" s="35"/>
      <c r="C260" s="35"/>
      <c r="D260" s="36"/>
      <c r="E260" s="88"/>
      <c r="F260" s="88"/>
      <c r="G260" s="88"/>
      <c r="H260" s="88"/>
      <c r="I260" s="89"/>
      <c r="J260" s="88"/>
      <c r="K260" s="88"/>
      <c r="IF260" s="2"/>
      <c r="IG260" s="2"/>
    </row>
    <row r="261" spans="1:241" ht="12.75" outlineLevel="1">
      <c r="A261" s="29"/>
      <c r="B261" s="194" t="s">
        <v>500</v>
      </c>
      <c r="C261" s="193"/>
      <c r="D261" s="193"/>
      <c r="E261" s="86">
        <f aca="true" t="shared" si="36" ref="E261:K261">SUM(E262+E263+E264)</f>
        <v>0</v>
      </c>
      <c r="F261" s="86">
        <f t="shared" si="36"/>
        <v>0</v>
      </c>
      <c r="G261" s="86">
        <f t="shared" si="36"/>
        <v>3500</v>
      </c>
      <c r="H261" s="86">
        <f t="shared" si="36"/>
        <v>4741</v>
      </c>
      <c r="I261" s="87">
        <f t="shared" si="36"/>
        <v>0</v>
      </c>
      <c r="J261" s="86">
        <f t="shared" si="36"/>
        <v>0</v>
      </c>
      <c r="K261" s="86">
        <f t="shared" si="36"/>
        <v>0</v>
      </c>
      <c r="IF261" s="2"/>
      <c r="IG261" s="2"/>
    </row>
    <row r="262" spans="1:241" ht="12.75" outlineLevel="1">
      <c r="A262" s="28"/>
      <c r="B262" s="37">
        <v>713003</v>
      </c>
      <c r="C262" s="35"/>
      <c r="D262" s="36" t="s">
        <v>204</v>
      </c>
      <c r="E262" s="88">
        <v>0</v>
      </c>
      <c r="F262" s="88">
        <v>0</v>
      </c>
      <c r="G262" s="88">
        <v>0</v>
      </c>
      <c r="H262" s="88">
        <v>0</v>
      </c>
      <c r="I262" s="89">
        <v>0</v>
      </c>
      <c r="J262" s="88">
        <v>0</v>
      </c>
      <c r="K262" s="88">
        <v>0</v>
      </c>
      <c r="IF262" s="2"/>
      <c r="IG262" s="2"/>
    </row>
    <row r="263" spans="1:241" ht="12.75" outlineLevel="1">
      <c r="A263" s="28"/>
      <c r="B263" s="37">
        <v>713003</v>
      </c>
      <c r="C263" s="35"/>
      <c r="D263" s="36" t="s">
        <v>303</v>
      </c>
      <c r="E263" s="88">
        <v>0</v>
      </c>
      <c r="F263" s="88">
        <v>0</v>
      </c>
      <c r="G263" s="88">
        <v>3500</v>
      </c>
      <c r="H263" s="88">
        <v>4741</v>
      </c>
      <c r="I263" s="89">
        <v>0</v>
      </c>
      <c r="J263" s="88">
        <v>0</v>
      </c>
      <c r="K263" s="88">
        <v>0</v>
      </c>
      <c r="IF263" s="2"/>
      <c r="IG263" s="2"/>
    </row>
    <row r="264" spans="1:241" ht="12.75" outlineLevel="1">
      <c r="A264" s="28"/>
      <c r="B264" s="37">
        <v>716</v>
      </c>
      <c r="C264" s="37"/>
      <c r="D264" s="36" t="s">
        <v>203</v>
      </c>
      <c r="E264" s="88">
        <v>0</v>
      </c>
      <c r="F264" s="88">
        <v>0</v>
      </c>
      <c r="G264" s="88">
        <v>0</v>
      </c>
      <c r="H264" s="88">
        <v>0</v>
      </c>
      <c r="I264" s="89">
        <v>0</v>
      </c>
      <c r="J264" s="88">
        <v>0</v>
      </c>
      <c r="K264" s="88">
        <v>0</v>
      </c>
      <c r="IF264" s="2"/>
      <c r="IG264" s="2"/>
    </row>
    <row r="265" spans="1:241" ht="12.75" outlineLevel="1">
      <c r="A265" s="28"/>
      <c r="B265" s="37"/>
      <c r="C265" s="37"/>
      <c r="D265" s="36"/>
      <c r="E265" s="88"/>
      <c r="F265" s="88"/>
      <c r="G265" s="88"/>
      <c r="H265" s="88"/>
      <c r="I265" s="89"/>
      <c r="J265" s="88"/>
      <c r="K265" s="88"/>
      <c r="IF265" s="2"/>
      <c r="IG265" s="2"/>
    </row>
    <row r="266" spans="1:241" ht="12.75" outlineLevel="1">
      <c r="A266" s="29"/>
      <c r="B266" s="194" t="s">
        <v>501</v>
      </c>
      <c r="C266" s="193"/>
      <c r="D266" s="193"/>
      <c r="E266" s="86">
        <f aca="true" t="shared" si="37" ref="E266:K266">SUM(E267+E268+E269+E270+E271)</f>
        <v>0</v>
      </c>
      <c r="F266" s="86">
        <f t="shared" si="37"/>
        <v>0</v>
      </c>
      <c r="G266" s="86">
        <f t="shared" si="37"/>
        <v>70000</v>
      </c>
      <c r="H266" s="86">
        <f t="shared" si="37"/>
        <v>30000</v>
      </c>
      <c r="I266" s="87">
        <f t="shared" si="37"/>
        <v>140000</v>
      </c>
      <c r="J266" s="86">
        <f t="shared" si="37"/>
        <v>0</v>
      </c>
      <c r="K266" s="86">
        <f t="shared" si="37"/>
        <v>0</v>
      </c>
      <c r="IF266" s="2"/>
      <c r="IG266" s="2"/>
    </row>
    <row r="267" spans="1:241" ht="0" customHeight="1" hidden="1" outlineLevel="1">
      <c r="A267" s="28"/>
      <c r="B267" s="37">
        <v>711001</v>
      </c>
      <c r="C267" s="35"/>
      <c r="D267" s="36" t="s">
        <v>447</v>
      </c>
      <c r="E267" s="88">
        <v>0</v>
      </c>
      <c r="F267" s="88">
        <v>0</v>
      </c>
      <c r="G267" s="88">
        <v>20000</v>
      </c>
      <c r="H267" s="88">
        <v>0</v>
      </c>
      <c r="I267" s="89">
        <v>10000</v>
      </c>
      <c r="J267" s="88">
        <v>0</v>
      </c>
      <c r="K267" s="88">
        <v>0</v>
      </c>
      <c r="IF267" s="2"/>
      <c r="IG267" s="2"/>
    </row>
    <row r="268" spans="1:241" ht="12.75" hidden="1" outlineLevel="1">
      <c r="A268" s="28"/>
      <c r="B268" s="37">
        <v>716</v>
      </c>
      <c r="C268" s="35"/>
      <c r="D268" s="36" t="s">
        <v>448</v>
      </c>
      <c r="E268" s="88">
        <v>0</v>
      </c>
      <c r="F268" s="88">
        <v>0</v>
      </c>
      <c r="G268" s="88">
        <v>0</v>
      </c>
      <c r="H268" s="88">
        <v>0</v>
      </c>
      <c r="I268" s="89">
        <v>0</v>
      </c>
      <c r="J268" s="88">
        <v>0</v>
      </c>
      <c r="K268" s="88">
        <v>0</v>
      </c>
      <c r="IF268" s="2"/>
      <c r="IG268" s="2"/>
    </row>
    <row r="269" spans="1:241" ht="12.75" hidden="1" outlineLevel="1">
      <c r="A269" s="28"/>
      <c r="B269" s="37">
        <v>717002</v>
      </c>
      <c r="C269" s="37"/>
      <c r="D269" s="36" t="s">
        <v>449</v>
      </c>
      <c r="E269" s="88">
        <v>0</v>
      </c>
      <c r="F269" s="88">
        <v>0</v>
      </c>
      <c r="G269" s="88">
        <v>30000</v>
      </c>
      <c r="H269" s="88">
        <v>30000</v>
      </c>
      <c r="I269" s="89">
        <v>0</v>
      </c>
      <c r="J269" s="88">
        <v>0</v>
      </c>
      <c r="K269" s="88">
        <v>0</v>
      </c>
      <c r="IF269" s="2"/>
      <c r="IG269" s="2"/>
    </row>
    <row r="270" spans="1:241" ht="12.75" hidden="1" outlineLevel="1">
      <c r="A270" s="28"/>
      <c r="B270" s="37">
        <v>717001</v>
      </c>
      <c r="C270" s="37"/>
      <c r="D270" s="36" t="s">
        <v>483</v>
      </c>
      <c r="E270" s="88">
        <v>0</v>
      </c>
      <c r="F270" s="88">
        <v>0</v>
      </c>
      <c r="G270" s="88">
        <v>20000</v>
      </c>
      <c r="H270" s="88">
        <v>0</v>
      </c>
      <c r="I270" s="89">
        <v>130000</v>
      </c>
      <c r="J270" s="88">
        <v>0</v>
      </c>
      <c r="K270" s="88">
        <v>0</v>
      </c>
      <c r="IF270" s="2"/>
      <c r="IG270" s="2"/>
    </row>
    <row r="271" spans="1:241" ht="12.75" hidden="1" outlineLevel="1">
      <c r="A271" s="28"/>
      <c r="B271" s="37">
        <v>717002</v>
      </c>
      <c r="C271" s="37"/>
      <c r="D271" s="36" t="s">
        <v>309</v>
      </c>
      <c r="E271" s="88">
        <v>0</v>
      </c>
      <c r="F271" s="88">
        <v>0</v>
      </c>
      <c r="G271" s="88">
        <v>0</v>
      </c>
      <c r="H271" s="88">
        <v>0</v>
      </c>
      <c r="I271" s="89">
        <v>0</v>
      </c>
      <c r="J271" s="88">
        <v>0</v>
      </c>
      <c r="K271" s="88">
        <v>0</v>
      </c>
      <c r="IF271" s="2"/>
      <c r="IG271" s="2"/>
    </row>
    <row r="272" spans="1:241" ht="12.75" outlineLevel="1">
      <c r="A272" s="28"/>
      <c r="B272" s="37"/>
      <c r="C272" s="37"/>
      <c r="D272" s="36"/>
      <c r="E272" s="88"/>
      <c r="F272" s="88"/>
      <c r="G272" s="88"/>
      <c r="H272" s="88"/>
      <c r="I272" s="89"/>
      <c r="J272" s="88"/>
      <c r="K272" s="88"/>
      <c r="IF272" s="2"/>
      <c r="IG272" s="2"/>
    </row>
    <row r="273" spans="1:241" ht="12.75" outlineLevel="1">
      <c r="A273" s="29"/>
      <c r="B273" s="194" t="s">
        <v>502</v>
      </c>
      <c r="C273" s="195"/>
      <c r="D273" s="195"/>
      <c r="E273" s="86">
        <f aca="true" t="shared" si="38" ref="E273:K273">SUM(E274+E275+E276+E277+E278+E279)</f>
        <v>0</v>
      </c>
      <c r="F273" s="86">
        <f t="shared" si="38"/>
        <v>3456</v>
      </c>
      <c r="G273" s="86">
        <f t="shared" si="38"/>
        <v>0</v>
      </c>
      <c r="H273" s="86">
        <f t="shared" si="38"/>
        <v>50000</v>
      </c>
      <c r="I273" s="87">
        <f t="shared" si="38"/>
        <v>0</v>
      </c>
      <c r="J273" s="86">
        <f t="shared" si="38"/>
        <v>0</v>
      </c>
      <c r="K273" s="86">
        <f t="shared" si="38"/>
        <v>0</v>
      </c>
      <c r="IF273" s="2"/>
      <c r="IG273" s="2"/>
    </row>
    <row r="274" spans="1:241" ht="0" customHeight="1" hidden="1" outlineLevel="1">
      <c r="A274" s="28"/>
      <c r="B274" s="37">
        <v>717001</v>
      </c>
      <c r="C274" s="37"/>
      <c r="D274" s="36" t="s">
        <v>305</v>
      </c>
      <c r="E274" s="88">
        <v>0</v>
      </c>
      <c r="F274" s="88">
        <v>0</v>
      </c>
      <c r="G274" s="88">
        <v>0</v>
      </c>
      <c r="H274" s="88">
        <v>0</v>
      </c>
      <c r="I274" s="89">
        <v>0</v>
      </c>
      <c r="J274" s="88">
        <v>0</v>
      </c>
      <c r="K274" s="88">
        <v>0</v>
      </c>
      <c r="IF274" s="2"/>
      <c r="IG274" s="2"/>
    </row>
    <row r="275" spans="1:241" ht="12.75" hidden="1" outlineLevel="1">
      <c r="A275" s="28"/>
      <c r="B275" s="37">
        <v>717001</v>
      </c>
      <c r="C275" s="37"/>
      <c r="D275" s="36" t="s">
        <v>364</v>
      </c>
      <c r="E275" s="88">
        <v>0</v>
      </c>
      <c r="F275" s="88">
        <v>0</v>
      </c>
      <c r="G275" s="88">
        <v>0</v>
      </c>
      <c r="H275" s="88">
        <v>0</v>
      </c>
      <c r="I275" s="89">
        <v>0</v>
      </c>
      <c r="J275" s="88">
        <v>0</v>
      </c>
      <c r="K275" s="88">
        <v>0</v>
      </c>
      <c r="IF275" s="2"/>
      <c r="IG275" s="2"/>
    </row>
    <row r="276" spans="1:241" ht="12.75" hidden="1" outlineLevel="1">
      <c r="A276" s="29"/>
      <c r="B276" s="35">
        <v>716</v>
      </c>
      <c r="C276" s="35"/>
      <c r="D276" s="36" t="s">
        <v>306</v>
      </c>
      <c r="E276" s="88">
        <v>0</v>
      </c>
      <c r="F276" s="88">
        <v>0</v>
      </c>
      <c r="G276" s="88">
        <v>0</v>
      </c>
      <c r="H276" s="88">
        <v>0</v>
      </c>
      <c r="I276" s="89">
        <v>0</v>
      </c>
      <c r="J276" s="88">
        <v>0</v>
      </c>
      <c r="K276" s="88">
        <v>0</v>
      </c>
      <c r="IF276" s="2"/>
      <c r="IG276" s="2"/>
    </row>
    <row r="277" spans="1:241" ht="12.75" hidden="1" outlineLevel="1">
      <c r="A277" s="29"/>
      <c r="B277" s="35">
        <v>713004</v>
      </c>
      <c r="C277" s="35"/>
      <c r="D277" s="36" t="s">
        <v>423</v>
      </c>
      <c r="E277" s="88">
        <v>0</v>
      </c>
      <c r="F277" s="88">
        <v>3456</v>
      </c>
      <c r="G277" s="88">
        <v>0</v>
      </c>
      <c r="H277" s="88">
        <v>0</v>
      </c>
      <c r="I277" s="89">
        <v>0</v>
      </c>
      <c r="J277" s="88">
        <v>0</v>
      </c>
      <c r="K277" s="88">
        <v>0</v>
      </c>
      <c r="IF277" s="2"/>
      <c r="IG277" s="2"/>
    </row>
    <row r="278" spans="1:241" ht="12.75" hidden="1" outlineLevel="1">
      <c r="A278" s="29"/>
      <c r="B278" s="35">
        <v>713004</v>
      </c>
      <c r="C278" s="35"/>
      <c r="D278" s="36" t="s">
        <v>365</v>
      </c>
      <c r="E278" s="88">
        <v>0</v>
      </c>
      <c r="F278" s="88">
        <v>0</v>
      </c>
      <c r="G278" s="88">
        <v>0</v>
      </c>
      <c r="H278" s="88">
        <v>50000</v>
      </c>
      <c r="I278" s="89">
        <v>0</v>
      </c>
      <c r="J278" s="88">
        <v>0</v>
      </c>
      <c r="K278" s="88">
        <v>0</v>
      </c>
      <c r="IF278" s="2"/>
      <c r="IG278" s="2"/>
    </row>
    <row r="279" spans="1:241" ht="22.5" hidden="1" outlineLevel="1">
      <c r="A279" s="29"/>
      <c r="B279" s="35">
        <v>710</v>
      </c>
      <c r="C279" s="35"/>
      <c r="D279" s="36" t="s">
        <v>374</v>
      </c>
      <c r="E279" s="88">
        <v>0</v>
      </c>
      <c r="F279" s="88">
        <v>0</v>
      </c>
      <c r="G279" s="88">
        <v>0</v>
      </c>
      <c r="H279" s="88">
        <v>0</v>
      </c>
      <c r="I279" s="89">
        <v>0</v>
      </c>
      <c r="J279" s="88">
        <v>0</v>
      </c>
      <c r="K279" s="88">
        <v>0</v>
      </c>
      <c r="IF279" s="2"/>
      <c r="IG279" s="2"/>
    </row>
    <row r="280" spans="1:241" ht="12.75" outlineLevel="1">
      <c r="A280" s="28"/>
      <c r="B280" s="37"/>
      <c r="C280" s="37"/>
      <c r="D280" s="36"/>
      <c r="E280" s="88"/>
      <c r="F280" s="88"/>
      <c r="G280" s="88"/>
      <c r="H280" s="88"/>
      <c r="I280" s="89"/>
      <c r="J280" s="88"/>
      <c r="K280" s="88"/>
      <c r="IF280" s="2"/>
      <c r="IG280" s="2"/>
    </row>
    <row r="281" spans="1:241" ht="12.75" outlineLevel="1">
      <c r="A281" s="25" t="s">
        <v>90</v>
      </c>
      <c r="B281" s="203" t="s">
        <v>503</v>
      </c>
      <c r="C281" s="191"/>
      <c r="D281" s="191"/>
      <c r="E281" s="98">
        <f>SUM(E282+E284+E285+E286)</f>
        <v>10777</v>
      </c>
      <c r="F281" s="98">
        <f>SUM(F282+F283+F284+F285+F286)</f>
        <v>2390</v>
      </c>
      <c r="G281" s="98">
        <f>SUM(G282+G284+G285+G286)</f>
        <v>194000</v>
      </c>
      <c r="H281" s="98">
        <f>SUM(H282+H284+H285+H286)</f>
        <v>179000</v>
      </c>
      <c r="I281" s="99">
        <f>SUM(I282+I284+I285+I286)</f>
        <v>179000</v>
      </c>
      <c r="J281" s="98">
        <f>SUM(J282+J284)</f>
        <v>0</v>
      </c>
      <c r="K281" s="98">
        <f>SUM(K282+K284)</f>
        <v>0</v>
      </c>
      <c r="IF281" s="2"/>
      <c r="IG281" s="2"/>
    </row>
    <row r="282" spans="1:241" ht="12.75" hidden="1" outlineLevel="1">
      <c r="A282" s="28"/>
      <c r="B282" s="6">
        <v>717001</v>
      </c>
      <c r="C282" s="6"/>
      <c r="D282" s="51" t="s">
        <v>398</v>
      </c>
      <c r="E282" s="96">
        <v>0</v>
      </c>
      <c r="F282" s="96">
        <v>0</v>
      </c>
      <c r="G282" s="96">
        <v>15000</v>
      </c>
      <c r="H282" s="96">
        <v>0</v>
      </c>
      <c r="I282" s="97">
        <v>0</v>
      </c>
      <c r="J282" s="96">
        <v>0</v>
      </c>
      <c r="K282" s="96">
        <v>0</v>
      </c>
      <c r="IF282" s="2"/>
      <c r="IG282" s="2"/>
    </row>
    <row r="283" spans="1:241" ht="12.75" hidden="1" outlineLevel="1">
      <c r="A283" s="28"/>
      <c r="B283" s="6">
        <v>716</v>
      </c>
      <c r="C283" s="6"/>
      <c r="D283" s="51" t="s">
        <v>424</v>
      </c>
      <c r="E283" s="96">
        <v>0</v>
      </c>
      <c r="F283" s="96">
        <v>2390</v>
      </c>
      <c r="G283" s="96">
        <v>0</v>
      </c>
      <c r="H283" s="96">
        <v>0</v>
      </c>
      <c r="I283" s="97">
        <v>0</v>
      </c>
      <c r="J283" s="96">
        <v>0</v>
      </c>
      <c r="K283" s="96">
        <v>0</v>
      </c>
      <c r="IF283" s="2"/>
      <c r="IG283" s="2"/>
    </row>
    <row r="284" spans="1:243" ht="12.75" hidden="1" outlineLevel="1">
      <c r="A284" s="28"/>
      <c r="B284" s="6">
        <v>717001</v>
      </c>
      <c r="C284" s="6"/>
      <c r="D284" s="51" t="s">
        <v>396</v>
      </c>
      <c r="E284" s="96">
        <v>0</v>
      </c>
      <c r="F284" s="96">
        <v>0</v>
      </c>
      <c r="G284" s="96">
        <v>30000</v>
      </c>
      <c r="H284" s="96">
        <v>30000</v>
      </c>
      <c r="I284" s="97">
        <v>30000</v>
      </c>
      <c r="J284" s="96">
        <v>0</v>
      </c>
      <c r="K284" s="96">
        <v>0</v>
      </c>
      <c r="IF284" s="2"/>
      <c r="IG284" s="2"/>
      <c r="IH284" s="2"/>
      <c r="II284" s="2"/>
    </row>
    <row r="285" spans="1:241" ht="12.75" hidden="1" outlineLevel="1">
      <c r="A285" s="28"/>
      <c r="B285" s="37">
        <v>717001</v>
      </c>
      <c r="C285" s="37"/>
      <c r="D285" s="36" t="s">
        <v>397</v>
      </c>
      <c r="E285" s="88">
        <v>0</v>
      </c>
      <c r="F285" s="88">
        <v>0</v>
      </c>
      <c r="G285" s="88">
        <v>149000</v>
      </c>
      <c r="H285" s="88">
        <v>149000</v>
      </c>
      <c r="I285" s="89">
        <v>149000</v>
      </c>
      <c r="J285" s="88">
        <v>0</v>
      </c>
      <c r="K285" s="88">
        <v>0</v>
      </c>
      <c r="IF285" s="2"/>
      <c r="IG285" s="2"/>
    </row>
    <row r="286" spans="1:241" ht="12.75" hidden="1" outlineLevel="1">
      <c r="A286" s="28"/>
      <c r="B286" s="37">
        <v>713004</v>
      </c>
      <c r="C286" s="37"/>
      <c r="D286" s="36" t="s">
        <v>409</v>
      </c>
      <c r="E286" s="88">
        <v>10777</v>
      </c>
      <c r="F286" s="88">
        <v>0</v>
      </c>
      <c r="G286" s="88">
        <v>0</v>
      </c>
      <c r="H286" s="88">
        <v>0</v>
      </c>
      <c r="I286" s="89">
        <v>0</v>
      </c>
      <c r="J286" s="88">
        <v>0</v>
      </c>
      <c r="K286" s="88">
        <v>0</v>
      </c>
      <c r="IF286" s="2"/>
      <c r="IG286" s="2"/>
    </row>
    <row r="287" spans="1:241" ht="12.75" outlineLevel="1">
      <c r="A287" s="28"/>
      <c r="B287" s="37"/>
      <c r="C287" s="37"/>
      <c r="D287" s="36"/>
      <c r="E287" s="88"/>
      <c r="F287" s="88"/>
      <c r="G287" s="88"/>
      <c r="H287" s="88"/>
      <c r="I287" s="89"/>
      <c r="J287" s="88"/>
      <c r="K287" s="88"/>
      <c r="IF287" s="2"/>
      <c r="IG287" s="2"/>
    </row>
    <row r="288" spans="1:241" ht="12.75" outlineLevel="1">
      <c r="A288" s="28"/>
      <c r="B288" s="203" t="s">
        <v>504</v>
      </c>
      <c r="C288" s="191"/>
      <c r="D288" s="191"/>
      <c r="E288" s="169">
        <f aca="true" t="shared" si="39" ref="E288:J288">SUM(E289+E290)</f>
        <v>0</v>
      </c>
      <c r="F288" s="169">
        <f t="shared" si="39"/>
        <v>1740</v>
      </c>
      <c r="G288" s="169">
        <f t="shared" si="39"/>
        <v>70000</v>
      </c>
      <c r="H288" s="169">
        <f t="shared" si="39"/>
        <v>0</v>
      </c>
      <c r="I288" s="170">
        <f t="shared" si="39"/>
        <v>70000</v>
      </c>
      <c r="J288" s="169">
        <f t="shared" si="39"/>
        <v>0</v>
      </c>
      <c r="K288" s="169">
        <v>0</v>
      </c>
      <c r="IF288" s="2"/>
      <c r="IG288" s="2"/>
    </row>
    <row r="289" spans="1:241" ht="12.75" outlineLevel="1">
      <c r="A289" s="28"/>
      <c r="B289" s="6">
        <v>716</v>
      </c>
      <c r="C289" s="6"/>
      <c r="D289" s="51" t="s">
        <v>425</v>
      </c>
      <c r="E289" s="96">
        <v>0</v>
      </c>
      <c r="F289" s="96">
        <v>1740</v>
      </c>
      <c r="G289" s="96">
        <v>0</v>
      </c>
      <c r="H289" s="96">
        <v>0</v>
      </c>
      <c r="I289" s="97">
        <v>0</v>
      </c>
      <c r="J289" s="96">
        <v>0</v>
      </c>
      <c r="K289" s="96">
        <v>0</v>
      </c>
      <c r="IF289" s="2"/>
      <c r="IG289" s="2"/>
    </row>
    <row r="290" spans="1:243" ht="12.75" hidden="1" outlineLevel="1">
      <c r="A290" s="28"/>
      <c r="B290" s="6">
        <v>717</v>
      </c>
      <c r="C290" s="6"/>
      <c r="D290" s="51" t="s">
        <v>426</v>
      </c>
      <c r="E290" s="88">
        <v>0</v>
      </c>
      <c r="F290" s="88">
        <v>0</v>
      </c>
      <c r="G290" s="88">
        <v>70000</v>
      </c>
      <c r="H290" s="88">
        <v>0</v>
      </c>
      <c r="I290" s="89">
        <v>70000</v>
      </c>
      <c r="J290" s="88">
        <v>0</v>
      </c>
      <c r="K290" s="88">
        <v>0</v>
      </c>
      <c r="IF290" s="2"/>
      <c r="IG290" s="2"/>
      <c r="IH290" s="2"/>
      <c r="II290" s="2"/>
    </row>
    <row r="291" spans="1:241" ht="12.75" outlineLevel="1">
      <c r="A291" s="28"/>
      <c r="B291" s="37"/>
      <c r="C291" s="37"/>
      <c r="D291" s="36"/>
      <c r="E291" s="88"/>
      <c r="F291" s="88"/>
      <c r="G291" s="88"/>
      <c r="H291" s="88"/>
      <c r="I291" s="89"/>
      <c r="J291" s="88"/>
      <c r="K291" s="88"/>
      <c r="IF291" s="2"/>
      <c r="IG291" s="2"/>
    </row>
    <row r="292" spans="1:241" ht="12.75" outlineLevel="1">
      <c r="A292" s="25" t="s">
        <v>90</v>
      </c>
      <c r="B292" s="203" t="s">
        <v>505</v>
      </c>
      <c r="C292" s="191"/>
      <c r="D292" s="191"/>
      <c r="E292" s="98">
        <f aca="true" t="shared" si="40" ref="E292:K292">SUM(E293)</f>
        <v>18526.35</v>
      </c>
      <c r="F292" s="98">
        <f t="shared" si="40"/>
        <v>12140.78</v>
      </c>
      <c r="G292" s="98">
        <f t="shared" si="40"/>
        <v>0</v>
      </c>
      <c r="H292" s="98">
        <f t="shared" si="40"/>
        <v>0</v>
      </c>
      <c r="I292" s="99">
        <f t="shared" si="40"/>
        <v>20000</v>
      </c>
      <c r="J292" s="98">
        <f t="shared" si="40"/>
        <v>0</v>
      </c>
      <c r="K292" s="98">
        <f t="shared" si="40"/>
        <v>0</v>
      </c>
      <c r="IF292" s="2"/>
      <c r="IG292" s="2"/>
    </row>
    <row r="293" spans="1:241" ht="0" customHeight="1" hidden="1" outlineLevel="1">
      <c r="A293" s="28"/>
      <c r="B293" s="6">
        <v>717003</v>
      </c>
      <c r="C293" s="6"/>
      <c r="D293" s="51" t="s">
        <v>308</v>
      </c>
      <c r="E293" s="96">
        <v>18526.35</v>
      </c>
      <c r="F293" s="96">
        <v>12140.78</v>
      </c>
      <c r="G293" s="96">
        <v>0</v>
      </c>
      <c r="H293" s="96">
        <v>0</v>
      </c>
      <c r="I293" s="97">
        <v>20000</v>
      </c>
      <c r="J293" s="96">
        <v>0</v>
      </c>
      <c r="K293" s="96">
        <v>0</v>
      </c>
      <c r="IF293" s="2"/>
      <c r="IG293" s="2"/>
    </row>
    <row r="294" spans="1:241" ht="12.75" outlineLevel="1">
      <c r="A294" s="28"/>
      <c r="B294" s="6"/>
      <c r="C294" s="6"/>
      <c r="D294" s="51"/>
      <c r="E294" s="96"/>
      <c r="F294" s="96"/>
      <c r="G294" s="96"/>
      <c r="H294" s="96"/>
      <c r="I294" s="97"/>
      <c r="J294" s="96"/>
      <c r="K294" s="96"/>
      <c r="IF294" s="2"/>
      <c r="IG294" s="2"/>
    </row>
    <row r="295" spans="1:241" ht="12.75" outlineLevel="1">
      <c r="A295" s="29"/>
      <c r="B295" s="35"/>
      <c r="C295" s="35"/>
      <c r="D295" s="36"/>
      <c r="E295" s="88"/>
      <c r="F295" s="88"/>
      <c r="G295" s="88"/>
      <c r="H295" s="88"/>
      <c r="I295" s="89"/>
      <c r="J295" s="88"/>
      <c r="K295" s="88"/>
      <c r="IF295" s="2"/>
      <c r="IG295" s="2"/>
    </row>
    <row r="296" spans="1:241" ht="12.75" outlineLevel="1">
      <c r="A296" s="29"/>
      <c r="B296" s="194" t="s">
        <v>506</v>
      </c>
      <c r="C296" s="195"/>
      <c r="D296" s="195"/>
      <c r="E296" s="86">
        <f aca="true" t="shared" si="41" ref="E296:K296">SUM(E297+E298+E299+E300+E301+E302+E303)</f>
        <v>0</v>
      </c>
      <c r="F296" s="86">
        <f t="shared" si="41"/>
        <v>0</v>
      </c>
      <c r="G296" s="86">
        <f t="shared" si="41"/>
        <v>0</v>
      </c>
      <c r="H296" s="86">
        <f t="shared" si="41"/>
        <v>100000</v>
      </c>
      <c r="I296" s="87">
        <f t="shared" si="41"/>
        <v>73000</v>
      </c>
      <c r="J296" s="86">
        <f t="shared" si="41"/>
        <v>0</v>
      </c>
      <c r="K296" s="86">
        <f t="shared" si="41"/>
        <v>0</v>
      </c>
      <c r="IF296" s="2"/>
      <c r="IG296" s="2"/>
    </row>
    <row r="297" spans="1:241" s="162" customFormat="1" ht="12.75" hidden="1" outlineLevel="1">
      <c r="A297" s="160"/>
      <c r="B297" s="35">
        <v>713004</v>
      </c>
      <c r="C297" s="161"/>
      <c r="D297" s="161" t="s">
        <v>366</v>
      </c>
      <c r="E297" s="148">
        <v>0</v>
      </c>
      <c r="F297" s="148">
        <v>0</v>
      </c>
      <c r="G297" s="148">
        <v>0</v>
      </c>
      <c r="H297" s="148">
        <v>0</v>
      </c>
      <c r="I297" s="129">
        <v>3000</v>
      </c>
      <c r="J297" s="148">
        <v>0</v>
      </c>
      <c r="K297" s="148">
        <v>0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</row>
    <row r="298" spans="1:241" s="162" customFormat="1" ht="12.75" hidden="1" outlineLevel="1">
      <c r="A298" s="160"/>
      <c r="B298" s="35">
        <v>713004</v>
      </c>
      <c r="C298" s="161"/>
      <c r="D298" s="161" t="s">
        <v>367</v>
      </c>
      <c r="E298" s="148">
        <v>0</v>
      </c>
      <c r="F298" s="148">
        <v>0</v>
      </c>
      <c r="G298" s="148">
        <v>0</v>
      </c>
      <c r="H298" s="148">
        <v>0</v>
      </c>
      <c r="I298" s="129">
        <v>0</v>
      </c>
      <c r="J298" s="148">
        <v>0</v>
      </c>
      <c r="K298" s="148">
        <v>0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</row>
    <row r="299" spans="1:241" ht="12.75" hidden="1" outlineLevel="1">
      <c r="A299" s="28"/>
      <c r="B299" s="37">
        <v>716</v>
      </c>
      <c r="C299" s="37"/>
      <c r="D299" s="36" t="s">
        <v>263</v>
      </c>
      <c r="E299" s="88">
        <v>0</v>
      </c>
      <c r="F299" s="88">
        <v>0</v>
      </c>
      <c r="G299" s="88">
        <v>0</v>
      </c>
      <c r="H299" s="88">
        <v>0</v>
      </c>
      <c r="I299" s="89">
        <v>0</v>
      </c>
      <c r="J299" s="88">
        <v>0</v>
      </c>
      <c r="K299" s="88">
        <v>0</v>
      </c>
      <c r="IF299" s="2"/>
      <c r="IG299" s="2"/>
    </row>
    <row r="300" spans="1:241" ht="22.5" hidden="1" outlineLevel="1">
      <c r="A300" s="29"/>
      <c r="B300" s="35">
        <v>717003</v>
      </c>
      <c r="C300" s="35"/>
      <c r="D300" s="36" t="s">
        <v>375</v>
      </c>
      <c r="E300" s="88">
        <v>0</v>
      </c>
      <c r="F300" s="88">
        <v>0</v>
      </c>
      <c r="G300" s="88">
        <v>0</v>
      </c>
      <c r="H300" s="88">
        <v>100000</v>
      </c>
      <c r="I300" s="89">
        <v>70000</v>
      </c>
      <c r="J300" s="88">
        <v>0</v>
      </c>
      <c r="K300" s="88">
        <v>0</v>
      </c>
      <c r="IF300" s="2"/>
      <c r="IG300" s="2"/>
    </row>
    <row r="301" spans="1:241" ht="12.75" hidden="1" outlineLevel="1">
      <c r="A301" s="29"/>
      <c r="B301" s="35">
        <v>717003</v>
      </c>
      <c r="C301" s="35"/>
      <c r="D301" s="36" t="s">
        <v>368</v>
      </c>
      <c r="E301" s="88">
        <v>0</v>
      </c>
      <c r="F301" s="88">
        <v>0</v>
      </c>
      <c r="G301" s="88">
        <v>0</v>
      </c>
      <c r="H301" s="88">
        <v>0</v>
      </c>
      <c r="I301" s="89">
        <v>0</v>
      </c>
      <c r="J301" s="88">
        <v>0</v>
      </c>
      <c r="K301" s="88">
        <v>0</v>
      </c>
      <c r="IF301" s="2"/>
      <c r="IG301" s="2"/>
    </row>
    <row r="302" spans="1:241" ht="12.75" hidden="1" outlineLevel="1">
      <c r="A302" s="29"/>
      <c r="B302" s="35">
        <v>717003</v>
      </c>
      <c r="C302" s="35"/>
      <c r="D302" s="36" t="s">
        <v>307</v>
      </c>
      <c r="E302" s="88">
        <v>0</v>
      </c>
      <c r="F302" s="88">
        <v>0</v>
      </c>
      <c r="G302" s="88">
        <v>0</v>
      </c>
      <c r="H302" s="88">
        <v>0</v>
      </c>
      <c r="I302" s="89">
        <v>0</v>
      </c>
      <c r="J302" s="88">
        <v>0</v>
      </c>
      <c r="K302" s="88">
        <v>0</v>
      </c>
      <c r="IF302" s="2"/>
      <c r="IG302" s="2"/>
    </row>
    <row r="303" spans="1:241" ht="12.75" hidden="1" outlineLevel="1">
      <c r="A303" s="29"/>
      <c r="B303" s="35">
        <v>717003</v>
      </c>
      <c r="C303" s="35"/>
      <c r="D303" s="36" t="s">
        <v>369</v>
      </c>
      <c r="E303" s="88">
        <v>0</v>
      </c>
      <c r="F303" s="88">
        <v>0</v>
      </c>
      <c r="G303" s="88">
        <v>0</v>
      </c>
      <c r="H303" s="88">
        <v>0</v>
      </c>
      <c r="I303" s="89">
        <v>0</v>
      </c>
      <c r="J303" s="88">
        <v>0</v>
      </c>
      <c r="K303" s="88">
        <v>0</v>
      </c>
      <c r="IF303" s="2"/>
      <c r="IG303" s="2"/>
    </row>
    <row r="304" spans="1:241" ht="12.75" outlineLevel="1">
      <c r="A304" s="29"/>
      <c r="B304" s="35"/>
      <c r="C304" s="35"/>
      <c r="D304" s="36"/>
      <c r="E304" s="88"/>
      <c r="F304" s="88"/>
      <c r="G304" s="88"/>
      <c r="H304" s="88"/>
      <c r="I304" s="89"/>
      <c r="J304" s="88"/>
      <c r="K304" s="88"/>
      <c r="IF304" s="2"/>
      <c r="IG304" s="2"/>
    </row>
    <row r="305" spans="1:241" ht="12.75">
      <c r="A305" s="8"/>
      <c r="B305" s="194" t="s">
        <v>507</v>
      </c>
      <c r="C305" s="195"/>
      <c r="D305" s="195"/>
      <c r="E305" s="86">
        <f aca="true" t="shared" si="42" ref="E305:K305">SUM(E306+E307+E308)</f>
        <v>4175.82</v>
      </c>
      <c r="F305" s="86">
        <f t="shared" si="42"/>
        <v>172.44</v>
      </c>
      <c r="G305" s="86">
        <f t="shared" si="42"/>
        <v>65000</v>
      </c>
      <c r="H305" s="86">
        <f t="shared" si="42"/>
        <v>180</v>
      </c>
      <c r="I305" s="87">
        <f t="shared" si="42"/>
        <v>65000</v>
      </c>
      <c r="J305" s="86">
        <f t="shared" si="42"/>
        <v>0</v>
      </c>
      <c r="K305" s="86">
        <f t="shared" si="42"/>
        <v>0</v>
      </c>
      <c r="IF305" s="2"/>
      <c r="IG305" s="2"/>
    </row>
    <row r="306" spans="1:241" ht="0" customHeight="1" hidden="1" outlineLevel="1">
      <c r="A306" s="28"/>
      <c r="B306" s="37">
        <v>711001</v>
      </c>
      <c r="C306" s="37"/>
      <c r="D306" s="36" t="s">
        <v>266</v>
      </c>
      <c r="E306" s="88">
        <v>3875.82</v>
      </c>
      <c r="F306" s="88">
        <v>172.44</v>
      </c>
      <c r="G306" s="88">
        <v>0</v>
      </c>
      <c r="H306" s="88">
        <v>180</v>
      </c>
      <c r="I306" s="89">
        <v>0</v>
      </c>
      <c r="J306" s="88">
        <v>0</v>
      </c>
      <c r="K306" s="88">
        <v>0</v>
      </c>
      <c r="IF306" s="2"/>
      <c r="IG306" s="2"/>
    </row>
    <row r="307" spans="1:241" ht="12.75" hidden="1" outlineLevel="1">
      <c r="A307" s="28"/>
      <c r="B307" s="37">
        <v>717001</v>
      </c>
      <c r="C307" s="37"/>
      <c r="D307" s="36" t="s">
        <v>264</v>
      </c>
      <c r="E307" s="88">
        <v>0</v>
      </c>
      <c r="F307" s="88">
        <v>0</v>
      </c>
      <c r="G307" s="88">
        <v>60000</v>
      </c>
      <c r="H307" s="88">
        <v>0</v>
      </c>
      <c r="I307" s="89">
        <v>60000</v>
      </c>
      <c r="J307" s="88">
        <v>0</v>
      </c>
      <c r="K307" s="88">
        <v>0</v>
      </c>
      <c r="IF307" s="2"/>
      <c r="IG307" s="2"/>
    </row>
    <row r="308" spans="1:241" ht="12.75" hidden="1" outlineLevel="1">
      <c r="A308" s="28"/>
      <c r="B308" s="37">
        <v>716</v>
      </c>
      <c r="C308" s="37"/>
      <c r="D308" s="36" t="s">
        <v>236</v>
      </c>
      <c r="E308" s="88">
        <v>300</v>
      </c>
      <c r="F308" s="88">
        <v>0</v>
      </c>
      <c r="G308" s="88">
        <v>5000</v>
      </c>
      <c r="H308" s="88">
        <v>0</v>
      </c>
      <c r="I308" s="89">
        <v>5000</v>
      </c>
      <c r="J308" s="88">
        <v>0</v>
      </c>
      <c r="K308" s="88">
        <v>0</v>
      </c>
      <c r="IF308" s="2"/>
      <c r="IG308" s="2"/>
    </row>
    <row r="309" spans="1:241" ht="12.75" outlineLevel="1">
      <c r="A309" s="28"/>
      <c r="B309" s="37"/>
      <c r="C309" s="37"/>
      <c r="D309" s="36"/>
      <c r="E309" s="88"/>
      <c r="F309" s="88"/>
      <c r="G309" s="88"/>
      <c r="H309" s="88"/>
      <c r="I309" s="89"/>
      <c r="J309" s="88"/>
      <c r="K309" s="88"/>
      <c r="IF309" s="2"/>
      <c r="IG309" s="2"/>
    </row>
    <row r="310" spans="1:241" ht="12.75">
      <c r="A310" s="8"/>
      <c r="B310" s="194" t="s">
        <v>508</v>
      </c>
      <c r="C310" s="195"/>
      <c r="D310" s="195"/>
      <c r="E310" s="86">
        <f>SUM(E311)</f>
        <v>24529.55</v>
      </c>
      <c r="F310" s="86">
        <v>0</v>
      </c>
      <c r="G310" s="86">
        <v>0</v>
      </c>
      <c r="H310" s="86">
        <v>0</v>
      </c>
      <c r="I310" s="87">
        <v>0</v>
      </c>
      <c r="J310" s="86">
        <v>0</v>
      </c>
      <c r="K310" s="86">
        <v>0</v>
      </c>
      <c r="IF310" s="2"/>
      <c r="IG310" s="2"/>
    </row>
    <row r="311" spans="1:241" ht="12.75" hidden="1" outlineLevel="1">
      <c r="A311" s="28"/>
      <c r="B311" s="37">
        <v>717003</v>
      </c>
      <c r="C311" s="37"/>
      <c r="D311" s="36" t="s">
        <v>441</v>
      </c>
      <c r="E311" s="88">
        <v>24529.55</v>
      </c>
      <c r="F311" s="88">
        <v>0</v>
      </c>
      <c r="G311" s="88">
        <v>0</v>
      </c>
      <c r="H311" s="88">
        <v>0</v>
      </c>
      <c r="I311" s="89">
        <v>0</v>
      </c>
      <c r="J311" s="88">
        <v>0</v>
      </c>
      <c r="K311" s="88">
        <v>0</v>
      </c>
      <c r="IF311" s="2"/>
      <c r="IG311" s="2"/>
    </row>
    <row r="312" spans="1:241" ht="12.75" outlineLevel="1">
      <c r="A312" s="28"/>
      <c r="B312" s="37"/>
      <c r="C312" s="37"/>
      <c r="D312" s="36"/>
      <c r="E312" s="88"/>
      <c r="F312" s="88"/>
      <c r="G312" s="88"/>
      <c r="H312" s="88"/>
      <c r="I312" s="89"/>
      <c r="J312" s="88"/>
      <c r="K312" s="88"/>
      <c r="IF312" s="2"/>
      <c r="IG312" s="2"/>
    </row>
    <row r="313" spans="1:241" ht="15">
      <c r="A313" s="15" t="s">
        <v>105</v>
      </c>
      <c r="B313" s="114"/>
      <c r="C313" s="114"/>
      <c r="D313" s="116" t="s">
        <v>108</v>
      </c>
      <c r="E313" s="115">
        <f>SUM(E246+E261+E266+E273+E296+E305+E281+E292+E310)</f>
        <v>103632.31999999999</v>
      </c>
      <c r="F313" s="115">
        <f>SUM(F246+F261+F266+F273+F296+F305+F281+F288+F292)</f>
        <v>22889.22</v>
      </c>
      <c r="G313" s="115">
        <f>SUM(G246+G261+G266+G273+G296+G305+G281+G288+G292+G310)</f>
        <v>1102500</v>
      </c>
      <c r="H313" s="115">
        <f>SUM(H246+H261+H266+H273+H296+H305+H281+H288+H292+H310)</f>
        <v>985296</v>
      </c>
      <c r="I313" s="115">
        <f>SUM(I246+I261+I266+I273+I296+I305+I281+I288+I292+I310)</f>
        <v>902000</v>
      </c>
      <c r="J313" s="115">
        <f>SUM(J246+J261+J266+J273+J296+J305+J281+J292)</f>
        <v>0</v>
      </c>
      <c r="K313" s="115">
        <f>SUM(K246+K261+K266+K273+K296+K305+K281+K292)</f>
        <v>0</v>
      </c>
      <c r="IF313" s="2"/>
      <c r="IG313" s="2"/>
    </row>
    <row r="314" spans="1:241" ht="15">
      <c r="A314" s="15"/>
      <c r="B314" s="33"/>
      <c r="C314" s="33"/>
      <c r="D314" s="34"/>
      <c r="E314" s="86"/>
      <c r="F314" s="86"/>
      <c r="G314" s="86"/>
      <c r="H314" s="86"/>
      <c r="I314" s="87"/>
      <c r="J314" s="86"/>
      <c r="K314" s="86"/>
      <c r="IF314" s="2"/>
      <c r="IG314" s="2"/>
    </row>
    <row r="315" spans="1:241" ht="13.5">
      <c r="A315" s="24" t="s">
        <v>145</v>
      </c>
      <c r="B315" s="216" t="s">
        <v>509</v>
      </c>
      <c r="C315" s="217"/>
      <c r="D315" s="218"/>
      <c r="E315" s="86"/>
      <c r="F315" s="86"/>
      <c r="G315" s="86"/>
      <c r="H315" s="86"/>
      <c r="I315" s="87"/>
      <c r="J315" s="86"/>
      <c r="K315" s="86"/>
      <c r="IF315" s="2"/>
      <c r="IG315" s="2"/>
    </row>
    <row r="316" spans="1:241" ht="0" customHeight="1" hidden="1">
      <c r="A316" s="24"/>
      <c r="B316" s="35">
        <v>821005</v>
      </c>
      <c r="C316" s="35"/>
      <c r="D316" s="36" t="s">
        <v>292</v>
      </c>
      <c r="E316" s="88">
        <v>15767.08</v>
      </c>
      <c r="F316" s="88">
        <v>0</v>
      </c>
      <c r="G316" s="88">
        <v>0</v>
      </c>
      <c r="H316" s="88">
        <v>0</v>
      </c>
      <c r="I316" s="89">
        <v>0</v>
      </c>
      <c r="J316" s="88">
        <v>0</v>
      </c>
      <c r="K316" s="88">
        <v>0</v>
      </c>
      <c r="IF316" s="2"/>
      <c r="IG316" s="2"/>
    </row>
    <row r="317" spans="1:241" ht="12.75" hidden="1">
      <c r="A317" s="24"/>
      <c r="B317" s="35">
        <v>821005</v>
      </c>
      <c r="C317" s="35"/>
      <c r="D317" s="36" t="s">
        <v>291</v>
      </c>
      <c r="E317" s="88">
        <v>0</v>
      </c>
      <c r="F317" s="88">
        <v>0</v>
      </c>
      <c r="G317" s="88">
        <v>0</v>
      </c>
      <c r="H317" s="88">
        <v>0</v>
      </c>
      <c r="I317" s="89">
        <v>0</v>
      </c>
      <c r="J317" s="88">
        <v>0</v>
      </c>
      <c r="K317" s="88">
        <v>0</v>
      </c>
      <c r="IF317" s="2"/>
      <c r="IG317" s="2"/>
    </row>
    <row r="318" spans="1:241" ht="12.75" hidden="1">
      <c r="A318" s="24"/>
      <c r="B318" s="35">
        <v>821005</v>
      </c>
      <c r="C318" s="35"/>
      <c r="D318" s="36" t="s">
        <v>290</v>
      </c>
      <c r="E318" s="88">
        <v>13968</v>
      </c>
      <c r="F318" s="88">
        <v>13968</v>
      </c>
      <c r="G318" s="88">
        <v>13968</v>
      </c>
      <c r="H318" s="88">
        <v>13968</v>
      </c>
      <c r="I318" s="89">
        <v>13968</v>
      </c>
      <c r="J318" s="88">
        <v>13968</v>
      </c>
      <c r="K318" s="88">
        <v>13968</v>
      </c>
      <c r="IF318" s="2"/>
      <c r="IG318" s="2"/>
    </row>
    <row r="319" spans="1:241" ht="24" hidden="1">
      <c r="A319" s="7"/>
      <c r="B319" s="37">
        <v>821007</v>
      </c>
      <c r="C319" s="37"/>
      <c r="D319" s="36" t="s">
        <v>144</v>
      </c>
      <c r="E319" s="88">
        <v>8549.42</v>
      </c>
      <c r="F319" s="88">
        <v>8631.23</v>
      </c>
      <c r="G319" s="88">
        <v>8200</v>
      </c>
      <c r="H319" s="88">
        <v>8200</v>
      </c>
      <c r="I319" s="89">
        <v>8200</v>
      </c>
      <c r="J319" s="88">
        <v>8200</v>
      </c>
      <c r="K319" s="88">
        <v>8200</v>
      </c>
      <c r="IF319" s="2"/>
      <c r="IG319" s="2"/>
    </row>
    <row r="320" spans="1:241" ht="24" hidden="1">
      <c r="A320" s="7"/>
      <c r="B320" s="37">
        <v>821007</v>
      </c>
      <c r="C320" s="37"/>
      <c r="D320" s="36" t="s">
        <v>143</v>
      </c>
      <c r="E320" s="88">
        <v>19239.92</v>
      </c>
      <c r="F320" s="88">
        <v>19423.45</v>
      </c>
      <c r="G320" s="88">
        <v>18500</v>
      </c>
      <c r="H320" s="88">
        <v>18500</v>
      </c>
      <c r="I320" s="89">
        <v>18500</v>
      </c>
      <c r="J320" s="88">
        <v>18500</v>
      </c>
      <c r="K320" s="88">
        <v>18500</v>
      </c>
      <c r="IF320" s="2"/>
      <c r="IG320" s="2"/>
    </row>
    <row r="321" spans="1:241" ht="12.75" hidden="1">
      <c r="A321" s="7"/>
      <c r="B321" s="37">
        <v>821007</v>
      </c>
      <c r="C321" s="37"/>
      <c r="D321" s="36" t="s">
        <v>224</v>
      </c>
      <c r="E321" s="88">
        <v>0</v>
      </c>
      <c r="F321" s="88">
        <v>2982.6</v>
      </c>
      <c r="G321" s="88">
        <v>13100</v>
      </c>
      <c r="H321" s="88">
        <v>13100</v>
      </c>
      <c r="I321" s="89">
        <v>13100</v>
      </c>
      <c r="J321" s="88">
        <v>13100</v>
      </c>
      <c r="K321" s="88">
        <v>13100</v>
      </c>
      <c r="IF321" s="2"/>
      <c r="IG321" s="2"/>
    </row>
    <row r="322" spans="1:241" ht="12.75" hidden="1">
      <c r="A322" s="7"/>
      <c r="B322" s="37">
        <v>821007</v>
      </c>
      <c r="C322" s="37"/>
      <c r="D322" s="36" t="s">
        <v>142</v>
      </c>
      <c r="E322" s="88">
        <v>10187.51</v>
      </c>
      <c r="F322" s="88">
        <v>10283.23</v>
      </c>
      <c r="G322" s="88">
        <v>10000</v>
      </c>
      <c r="H322" s="88">
        <v>10000</v>
      </c>
      <c r="I322" s="89">
        <v>10000</v>
      </c>
      <c r="J322" s="88">
        <v>10000</v>
      </c>
      <c r="K322" s="88">
        <v>10000</v>
      </c>
      <c r="IF322" s="2"/>
      <c r="IG322" s="2"/>
    </row>
    <row r="323" spans="1:241" ht="12.75" hidden="1">
      <c r="A323" s="7"/>
      <c r="B323" s="37">
        <v>819005</v>
      </c>
      <c r="C323" s="37"/>
      <c r="D323" s="36" t="s">
        <v>356</v>
      </c>
      <c r="E323" s="88">
        <v>14</v>
      </c>
      <c r="F323" s="88">
        <v>26</v>
      </c>
      <c r="G323" s="88">
        <v>0</v>
      </c>
      <c r="H323" s="88">
        <v>0</v>
      </c>
      <c r="I323" s="89">
        <v>0</v>
      </c>
      <c r="J323" s="88">
        <v>0</v>
      </c>
      <c r="K323" s="88">
        <v>0</v>
      </c>
      <c r="IF323" s="2"/>
      <c r="IG323" s="2"/>
    </row>
    <row r="324" spans="1:241" ht="15" hidden="1">
      <c r="A324" s="14" t="s">
        <v>106</v>
      </c>
      <c r="B324" s="35">
        <v>819002</v>
      </c>
      <c r="C324" s="35"/>
      <c r="D324" s="36" t="s">
        <v>442</v>
      </c>
      <c r="E324" s="148">
        <v>2748</v>
      </c>
      <c r="F324" s="148">
        <v>2868</v>
      </c>
      <c r="G324" s="148">
        <v>0</v>
      </c>
      <c r="H324" s="148">
        <v>0</v>
      </c>
      <c r="I324" s="129">
        <v>0</v>
      </c>
      <c r="J324" s="148">
        <v>0</v>
      </c>
      <c r="K324" s="148">
        <v>0</v>
      </c>
      <c r="IF324" s="2"/>
      <c r="IG324" s="2"/>
    </row>
    <row r="325" spans="1:241" ht="15">
      <c r="A325" s="14"/>
      <c r="B325" s="35"/>
      <c r="C325" s="35"/>
      <c r="D325" s="36"/>
      <c r="E325" s="148"/>
      <c r="F325" s="148"/>
      <c r="G325" s="148"/>
      <c r="H325" s="148"/>
      <c r="I325" s="129"/>
      <c r="J325" s="148"/>
      <c r="K325" s="148"/>
      <c r="IF325" s="2"/>
      <c r="IG325" s="2"/>
    </row>
    <row r="326" spans="1:241" ht="15.75" customHeight="1">
      <c r="A326" s="14"/>
      <c r="B326" s="114"/>
      <c r="C326" s="114"/>
      <c r="D326" s="116" t="s">
        <v>296</v>
      </c>
      <c r="E326" s="115">
        <f aca="true" t="shared" si="43" ref="E326:K326">SUM(E316:E324)</f>
        <v>70473.93</v>
      </c>
      <c r="F326" s="115">
        <f t="shared" si="43"/>
        <v>58182.509999999995</v>
      </c>
      <c r="G326" s="115">
        <f t="shared" si="43"/>
        <v>63768</v>
      </c>
      <c r="H326" s="115">
        <f t="shared" si="43"/>
        <v>63768</v>
      </c>
      <c r="I326" s="115">
        <f t="shared" si="43"/>
        <v>63768</v>
      </c>
      <c r="J326" s="115">
        <f t="shared" si="43"/>
        <v>63768</v>
      </c>
      <c r="K326" s="115">
        <f t="shared" si="43"/>
        <v>63768</v>
      </c>
      <c r="IF326" s="2"/>
      <c r="IG326" s="2"/>
    </row>
    <row r="327" spans="1:241" ht="12.75">
      <c r="A327" s="113"/>
      <c r="B327" s="35"/>
      <c r="C327" s="35"/>
      <c r="D327" s="36"/>
      <c r="E327" s="88"/>
      <c r="F327" s="88"/>
      <c r="G327" s="88"/>
      <c r="H327" s="88"/>
      <c r="I327" s="89"/>
      <c r="J327" s="88"/>
      <c r="K327" s="88"/>
      <c r="IF327" s="2"/>
      <c r="IG327" s="2"/>
    </row>
    <row r="328" spans="1:241" ht="12.75">
      <c r="A328" s="13" t="s">
        <v>130</v>
      </c>
      <c r="B328" s="194" t="s">
        <v>231</v>
      </c>
      <c r="C328" s="196"/>
      <c r="D328" s="196"/>
      <c r="E328" s="86">
        <f aca="true" t="shared" si="44" ref="E328:K328">SUM(E329+E330+E331+E332+E333+E334+E335)</f>
        <v>333676.24999999994</v>
      </c>
      <c r="F328" s="86">
        <f>SUM(F329+F330+F331+F332+F333+F334+F335+F336)</f>
        <v>279055.54</v>
      </c>
      <c r="G328" s="86">
        <f t="shared" si="44"/>
        <v>295008</v>
      </c>
      <c r="H328" s="86">
        <f t="shared" si="44"/>
        <v>320575.04</v>
      </c>
      <c r="I328" s="87">
        <f t="shared" si="44"/>
        <v>297015</v>
      </c>
      <c r="J328" s="86">
        <f t="shared" si="44"/>
        <v>328715</v>
      </c>
      <c r="K328" s="86">
        <f t="shared" si="44"/>
        <v>352555</v>
      </c>
      <c r="IF328" s="2"/>
      <c r="IG328" s="2"/>
    </row>
    <row r="329" spans="1:241" ht="12.75" outlineLevel="1">
      <c r="A329" s="8"/>
      <c r="B329" s="33">
        <v>221</v>
      </c>
      <c r="C329" s="33"/>
      <c r="D329" s="34" t="s">
        <v>92</v>
      </c>
      <c r="E329" s="88">
        <v>227180</v>
      </c>
      <c r="F329" s="88">
        <v>184501.87</v>
      </c>
      <c r="G329" s="88">
        <v>215895</v>
      </c>
      <c r="H329" s="88">
        <v>222676</v>
      </c>
      <c r="I329" s="89">
        <v>215895</v>
      </c>
      <c r="J329" s="88">
        <v>247595</v>
      </c>
      <c r="K329" s="88">
        <v>271435</v>
      </c>
      <c r="IF329" s="2"/>
      <c r="IG329" s="2"/>
    </row>
    <row r="330" spans="1:241" ht="12.75" outlineLevel="1">
      <c r="A330" s="8"/>
      <c r="B330" s="33"/>
      <c r="C330" s="33"/>
      <c r="D330" s="34" t="s">
        <v>267</v>
      </c>
      <c r="E330" s="88">
        <v>0</v>
      </c>
      <c r="F330" s="88">
        <v>0</v>
      </c>
      <c r="G330" s="88">
        <v>0</v>
      </c>
      <c r="H330" s="88">
        <v>0</v>
      </c>
      <c r="I330" s="89">
        <v>0</v>
      </c>
      <c r="J330" s="88">
        <v>0</v>
      </c>
      <c r="K330" s="88">
        <v>0</v>
      </c>
      <c r="IF330" s="2"/>
      <c r="IG330" s="2"/>
    </row>
    <row r="331" spans="1:241" ht="12.75" outlineLevel="1">
      <c r="A331" s="8"/>
      <c r="B331" s="40">
        <v>221</v>
      </c>
      <c r="C331" s="40"/>
      <c r="D331" s="34" t="s">
        <v>154</v>
      </c>
      <c r="E331" s="88">
        <v>35767.6</v>
      </c>
      <c r="F331" s="88">
        <v>37127.38</v>
      </c>
      <c r="G331" s="88">
        <v>34301</v>
      </c>
      <c r="H331" s="88">
        <v>32282</v>
      </c>
      <c r="I331" s="89">
        <v>34301</v>
      </c>
      <c r="J331" s="88">
        <v>34301</v>
      </c>
      <c r="K331" s="88">
        <v>34301</v>
      </c>
      <c r="IF331" s="2"/>
      <c r="IG331" s="2"/>
    </row>
    <row r="332" spans="1:241" ht="12.75" outlineLevel="1">
      <c r="A332" s="8"/>
      <c r="B332" s="40"/>
      <c r="C332" s="40"/>
      <c r="D332" s="34" t="s">
        <v>205</v>
      </c>
      <c r="E332" s="88">
        <v>0</v>
      </c>
      <c r="F332" s="88">
        <v>0</v>
      </c>
      <c r="G332" s="88">
        <v>0</v>
      </c>
      <c r="H332" s="88">
        <v>0</v>
      </c>
      <c r="I332" s="89">
        <v>0</v>
      </c>
      <c r="J332" s="88">
        <v>0</v>
      </c>
      <c r="K332" s="88">
        <v>0</v>
      </c>
      <c r="IF332" s="2"/>
      <c r="IG332" s="2"/>
    </row>
    <row r="333" spans="1:241" ht="12.75" outlineLevel="1">
      <c r="A333" s="8" t="s">
        <v>93</v>
      </c>
      <c r="B333" s="40">
        <v>221</v>
      </c>
      <c r="C333" s="40"/>
      <c r="D333" s="34" t="s">
        <v>155</v>
      </c>
      <c r="E333" s="88">
        <v>55111.05</v>
      </c>
      <c r="F333" s="88">
        <v>44329</v>
      </c>
      <c r="G333" s="88">
        <v>43219</v>
      </c>
      <c r="H333" s="88">
        <v>59611</v>
      </c>
      <c r="I333" s="89">
        <v>43219</v>
      </c>
      <c r="J333" s="88">
        <v>43219</v>
      </c>
      <c r="K333" s="88">
        <v>43219</v>
      </c>
      <c r="IF333" s="2"/>
      <c r="IG333" s="2"/>
    </row>
    <row r="334" spans="1:241" ht="12.75" outlineLevel="1">
      <c r="A334" s="8"/>
      <c r="B334" s="40"/>
      <c r="C334" s="40"/>
      <c r="D334" s="34" t="s">
        <v>385</v>
      </c>
      <c r="E334" s="88">
        <v>0</v>
      </c>
      <c r="F334" s="88">
        <v>4000</v>
      </c>
      <c r="G334" s="88">
        <v>0</v>
      </c>
      <c r="H334" s="88">
        <v>4506.04</v>
      </c>
      <c r="I334" s="89">
        <v>0</v>
      </c>
      <c r="J334" s="88">
        <v>0</v>
      </c>
      <c r="K334" s="88">
        <v>0</v>
      </c>
      <c r="IF334" s="2"/>
      <c r="IG334" s="2"/>
    </row>
    <row r="335" spans="1:241" ht="12.75" outlineLevel="1">
      <c r="A335" s="8"/>
      <c r="B335" s="40"/>
      <c r="C335" s="40"/>
      <c r="D335" s="34" t="s">
        <v>200</v>
      </c>
      <c r="E335" s="88">
        <v>15617.6</v>
      </c>
      <c r="F335" s="88">
        <v>1593.6</v>
      </c>
      <c r="G335" s="88">
        <v>1593</v>
      </c>
      <c r="H335" s="88">
        <v>1500</v>
      </c>
      <c r="I335" s="89">
        <v>3600</v>
      </c>
      <c r="J335" s="88">
        <v>3600</v>
      </c>
      <c r="K335" s="88">
        <v>3600</v>
      </c>
      <c r="IF335" s="2"/>
      <c r="IG335" s="2"/>
    </row>
    <row r="336" spans="1:241" ht="12.75" outlineLevel="1">
      <c r="A336" s="8"/>
      <c r="B336" s="40"/>
      <c r="C336" s="40"/>
      <c r="D336" s="34" t="s">
        <v>465</v>
      </c>
      <c r="E336" s="88">
        <v>0</v>
      </c>
      <c r="F336" s="88">
        <v>7503.69</v>
      </c>
      <c r="G336" s="88">
        <v>0</v>
      </c>
      <c r="H336" s="88">
        <v>0</v>
      </c>
      <c r="I336" s="89">
        <v>0</v>
      </c>
      <c r="J336" s="88">
        <v>0</v>
      </c>
      <c r="K336" s="88">
        <v>0</v>
      </c>
      <c r="IF336" s="2"/>
      <c r="IG336" s="2"/>
    </row>
    <row r="337" spans="1:241" ht="12.75" hidden="1" outlineLevel="2">
      <c r="A337" s="7"/>
      <c r="B337" s="35"/>
      <c r="C337" s="35"/>
      <c r="D337" s="36" t="s">
        <v>61</v>
      </c>
      <c r="E337" s="88"/>
      <c r="F337" s="88"/>
      <c r="G337" s="88"/>
      <c r="H337" s="88"/>
      <c r="I337" s="89"/>
      <c r="J337" s="88"/>
      <c r="K337" s="88"/>
      <c r="IF337" s="2"/>
      <c r="IG337" s="2"/>
    </row>
    <row r="338" spans="1:241" ht="12.75" outlineLevel="1" collapsed="1">
      <c r="A338" s="13" t="s">
        <v>131</v>
      </c>
      <c r="B338" s="194" t="s">
        <v>235</v>
      </c>
      <c r="C338" s="195"/>
      <c r="D338" s="195"/>
      <c r="E338" s="86">
        <f aca="true" t="shared" si="45" ref="E338:K338">SUM(E339+E340+E341+E342+E343+E344+E345+E346+E347+E348+E349)</f>
        <v>622647.5</v>
      </c>
      <c r="F338" s="86">
        <f t="shared" si="45"/>
        <v>688914.6</v>
      </c>
      <c r="G338" s="86">
        <f t="shared" si="45"/>
        <v>625057</v>
      </c>
      <c r="H338" s="86">
        <f t="shared" si="45"/>
        <v>655246</v>
      </c>
      <c r="I338" s="87">
        <f t="shared" si="45"/>
        <v>614117</v>
      </c>
      <c r="J338" s="86">
        <f t="shared" si="45"/>
        <v>614417</v>
      </c>
      <c r="K338" s="86">
        <f t="shared" si="45"/>
        <v>614917</v>
      </c>
      <c r="IF338" s="2"/>
      <c r="IG338" s="2"/>
    </row>
    <row r="339" spans="1:241" ht="0" customHeight="1" hidden="1" outlineLevel="1">
      <c r="A339" s="13"/>
      <c r="B339" s="40">
        <v>221</v>
      </c>
      <c r="C339" s="40"/>
      <c r="D339" s="49" t="s">
        <v>18</v>
      </c>
      <c r="E339" s="106">
        <v>569557</v>
      </c>
      <c r="F339" s="106">
        <v>621856</v>
      </c>
      <c r="G339" s="106">
        <v>597006</v>
      </c>
      <c r="H339" s="106">
        <v>606633</v>
      </c>
      <c r="I339" s="101">
        <v>597006</v>
      </c>
      <c r="J339" s="106">
        <v>597006</v>
      </c>
      <c r="K339" s="106">
        <v>597006</v>
      </c>
      <c r="IF339" s="2"/>
      <c r="IG339" s="2"/>
    </row>
    <row r="340" spans="1:241" ht="12.75" hidden="1" outlineLevel="1">
      <c r="A340" s="13"/>
      <c r="B340" s="40">
        <v>221</v>
      </c>
      <c r="C340" s="40"/>
      <c r="D340" s="49" t="s">
        <v>310</v>
      </c>
      <c r="E340" s="106">
        <v>1300</v>
      </c>
      <c r="F340" s="106">
        <v>7200</v>
      </c>
      <c r="G340" s="106">
        <v>0</v>
      </c>
      <c r="H340" s="106">
        <v>6700</v>
      </c>
      <c r="I340" s="101">
        <v>0</v>
      </c>
      <c r="J340" s="106">
        <v>0</v>
      </c>
      <c r="K340" s="106">
        <v>0</v>
      </c>
      <c r="IF340" s="2"/>
      <c r="IG340" s="2"/>
    </row>
    <row r="341" spans="1:241" ht="12.75" hidden="1" outlineLevel="1">
      <c r="A341" s="13"/>
      <c r="B341" s="40">
        <v>221</v>
      </c>
      <c r="C341" s="40"/>
      <c r="D341" s="49" t="s">
        <v>214</v>
      </c>
      <c r="E341" s="106">
        <v>7018.1</v>
      </c>
      <c r="F341" s="106">
        <v>13411</v>
      </c>
      <c r="G341" s="106">
        <v>13411</v>
      </c>
      <c r="H341" s="106">
        <v>13411</v>
      </c>
      <c r="I341" s="101">
        <v>13411</v>
      </c>
      <c r="J341" s="106">
        <v>13411</v>
      </c>
      <c r="K341" s="106">
        <v>13411</v>
      </c>
      <c r="IF341" s="2"/>
      <c r="IG341" s="2"/>
    </row>
    <row r="342" spans="1:241" ht="12.75" hidden="1" outlineLevel="1">
      <c r="A342" s="13"/>
      <c r="B342" s="40">
        <v>221</v>
      </c>
      <c r="C342" s="40"/>
      <c r="D342" s="49" t="s">
        <v>114</v>
      </c>
      <c r="E342" s="106">
        <v>6227</v>
      </c>
      <c r="F342" s="106">
        <v>5792</v>
      </c>
      <c r="G342" s="106">
        <v>3436</v>
      </c>
      <c r="H342" s="106">
        <v>5888</v>
      </c>
      <c r="I342" s="101">
        <v>0</v>
      </c>
      <c r="J342" s="106">
        <v>0</v>
      </c>
      <c r="K342" s="106">
        <v>0</v>
      </c>
      <c r="IF342" s="2"/>
      <c r="IG342" s="2"/>
    </row>
    <row r="343" spans="1:241" ht="12.75" hidden="1" outlineLevel="1">
      <c r="A343" s="13"/>
      <c r="B343" s="40">
        <v>221</v>
      </c>
      <c r="C343" s="40"/>
      <c r="D343" s="49" t="s">
        <v>132</v>
      </c>
      <c r="E343" s="106">
        <v>850</v>
      </c>
      <c r="F343" s="106">
        <v>850</v>
      </c>
      <c r="G343" s="106">
        <v>1050</v>
      </c>
      <c r="H343" s="106">
        <v>450</v>
      </c>
      <c r="I343" s="101">
        <v>0</v>
      </c>
      <c r="J343" s="106">
        <v>0</v>
      </c>
      <c r="K343" s="106">
        <v>0</v>
      </c>
      <c r="IF343" s="2"/>
      <c r="IG343" s="2"/>
    </row>
    <row r="344" spans="1:241" ht="12.75" hidden="1" outlineLevel="1">
      <c r="A344" s="7"/>
      <c r="B344" s="37">
        <v>221</v>
      </c>
      <c r="C344" s="37"/>
      <c r="D344" s="49" t="s">
        <v>260</v>
      </c>
      <c r="E344" s="106">
        <v>1061</v>
      </c>
      <c r="F344" s="106">
        <v>6420</v>
      </c>
      <c r="G344" s="106">
        <v>0</v>
      </c>
      <c r="H344" s="106">
        <v>4657</v>
      </c>
      <c r="I344" s="101">
        <v>0</v>
      </c>
      <c r="J344" s="106">
        <v>0</v>
      </c>
      <c r="K344" s="106">
        <v>0</v>
      </c>
      <c r="IF344" s="2"/>
      <c r="IG344" s="2"/>
    </row>
    <row r="345" spans="1:241" ht="12.75" hidden="1" outlineLevel="1">
      <c r="A345" s="7"/>
      <c r="B345" s="37">
        <v>221</v>
      </c>
      <c r="C345" s="37"/>
      <c r="D345" s="49" t="s">
        <v>476</v>
      </c>
      <c r="E345" s="88">
        <v>4648</v>
      </c>
      <c r="F345" s="88">
        <v>4690</v>
      </c>
      <c r="G345" s="88">
        <v>3454</v>
      </c>
      <c r="H345" s="88">
        <v>4707</v>
      </c>
      <c r="I345" s="89">
        <v>3700</v>
      </c>
      <c r="J345" s="88">
        <v>4000</v>
      </c>
      <c r="K345" s="88">
        <v>4500</v>
      </c>
      <c r="IF345" s="2"/>
      <c r="IG345" s="2"/>
    </row>
    <row r="346" spans="1:241" ht="12.75" hidden="1" outlineLevel="1">
      <c r="A346" s="7"/>
      <c r="B346" s="37">
        <v>221</v>
      </c>
      <c r="C346" s="37"/>
      <c r="D346" s="49" t="s">
        <v>302</v>
      </c>
      <c r="E346" s="106">
        <v>3100</v>
      </c>
      <c r="F346" s="106">
        <v>960</v>
      </c>
      <c r="G346" s="106">
        <v>2800</v>
      </c>
      <c r="H346" s="106">
        <v>0</v>
      </c>
      <c r="I346" s="101">
        <v>0</v>
      </c>
      <c r="J346" s="106">
        <v>0</v>
      </c>
      <c r="K346" s="106">
        <v>0</v>
      </c>
      <c r="IF346" s="2"/>
      <c r="IG346" s="2"/>
    </row>
    <row r="347" spans="1:241" ht="12.75" hidden="1" outlineLevel="1">
      <c r="A347" s="7"/>
      <c r="B347" s="37">
        <v>221</v>
      </c>
      <c r="C347" s="37"/>
      <c r="D347" s="49" t="s">
        <v>259</v>
      </c>
      <c r="E347" s="106">
        <v>4050</v>
      </c>
      <c r="F347" s="106">
        <v>3000</v>
      </c>
      <c r="G347" s="106">
        <v>3900</v>
      </c>
      <c r="H347" s="106">
        <v>0</v>
      </c>
      <c r="I347" s="101">
        <v>0</v>
      </c>
      <c r="J347" s="106">
        <v>0</v>
      </c>
      <c r="K347" s="106">
        <v>0</v>
      </c>
      <c r="IF347" s="2"/>
      <c r="IG347" s="2"/>
    </row>
    <row r="348" spans="1:241" ht="12.75" hidden="1" outlineLevel="1">
      <c r="A348" s="7"/>
      <c r="B348" s="37">
        <v>221</v>
      </c>
      <c r="C348" s="37"/>
      <c r="D348" s="49" t="s">
        <v>477</v>
      </c>
      <c r="E348" s="106">
        <v>0</v>
      </c>
      <c r="F348" s="106">
        <v>0</v>
      </c>
      <c r="G348" s="106">
        <v>0</v>
      </c>
      <c r="H348" s="106">
        <v>2800</v>
      </c>
      <c r="I348" s="101">
        <v>0</v>
      </c>
      <c r="J348" s="106">
        <v>0</v>
      </c>
      <c r="K348" s="106">
        <v>0</v>
      </c>
      <c r="IF348" s="2"/>
      <c r="IG348" s="2"/>
    </row>
    <row r="349" spans="1:241" ht="12.75" hidden="1" outlineLevel="1">
      <c r="A349" s="7"/>
      <c r="B349" s="37">
        <v>221</v>
      </c>
      <c r="C349" s="37"/>
      <c r="D349" s="49" t="s">
        <v>391</v>
      </c>
      <c r="E349" s="106">
        <v>24836.4</v>
      </c>
      <c r="F349" s="106">
        <v>24735.6</v>
      </c>
      <c r="G349" s="106">
        <v>0</v>
      </c>
      <c r="H349" s="106">
        <v>10000</v>
      </c>
      <c r="I349" s="101">
        <v>0</v>
      </c>
      <c r="J349" s="106">
        <v>0</v>
      </c>
      <c r="K349" s="106">
        <v>0</v>
      </c>
      <c r="IF349" s="2"/>
      <c r="IG349" s="2"/>
    </row>
    <row r="350" spans="1:241" ht="12.75" outlineLevel="1">
      <c r="A350" s="7"/>
      <c r="B350" s="138"/>
      <c r="C350" s="138"/>
      <c r="D350" s="130" t="s">
        <v>322</v>
      </c>
      <c r="E350" s="131">
        <f aca="true" t="shared" si="46" ref="E350:K350">SUM(E328+E338)</f>
        <v>956323.75</v>
      </c>
      <c r="F350" s="131">
        <f t="shared" si="46"/>
        <v>967970.1399999999</v>
      </c>
      <c r="G350" s="131">
        <f t="shared" si="46"/>
        <v>920065</v>
      </c>
      <c r="H350" s="131">
        <f t="shared" si="46"/>
        <v>975821.04</v>
      </c>
      <c r="I350" s="131">
        <f t="shared" si="46"/>
        <v>911132</v>
      </c>
      <c r="J350" s="131">
        <f t="shared" si="46"/>
        <v>943132</v>
      </c>
      <c r="K350" s="131">
        <f t="shared" si="46"/>
        <v>967472</v>
      </c>
      <c r="IF350" s="2"/>
      <c r="IG350" s="2"/>
    </row>
    <row r="351" spans="1:241" ht="12.75" outlineLevel="1">
      <c r="A351" s="7"/>
      <c r="B351" s="35"/>
      <c r="C351" s="35"/>
      <c r="D351" s="36"/>
      <c r="E351" s="88"/>
      <c r="F351" s="88"/>
      <c r="G351" s="88"/>
      <c r="H351" s="88"/>
      <c r="I351" s="89"/>
      <c r="J351" s="88"/>
      <c r="K351" s="88"/>
      <c r="IF351" s="2"/>
      <c r="IG351" s="2"/>
    </row>
    <row r="352" spans="1:241" ht="12.75" outlineLevel="1">
      <c r="A352" s="7"/>
      <c r="B352" s="198" t="s">
        <v>312</v>
      </c>
      <c r="C352" s="211"/>
      <c r="D352" s="207"/>
      <c r="E352" s="123"/>
      <c r="F352" s="123"/>
      <c r="G352" s="123"/>
      <c r="H352" s="123"/>
      <c r="I352" s="112"/>
      <c r="J352" s="123"/>
      <c r="K352" s="123"/>
      <c r="IF352" s="2"/>
      <c r="IG352" s="2"/>
    </row>
    <row r="353" spans="1:241" ht="12.75" outlineLevel="1">
      <c r="A353" s="7"/>
      <c r="B353" s="33"/>
      <c r="C353" s="79"/>
      <c r="D353" s="79" t="s">
        <v>313</v>
      </c>
      <c r="E353" s="148">
        <v>3924.27</v>
      </c>
      <c r="F353" s="148">
        <v>11004.9</v>
      </c>
      <c r="G353" s="148">
        <v>700</v>
      </c>
      <c r="H353" s="106">
        <f>príjmy!$F$131</f>
        <v>0</v>
      </c>
      <c r="I353" s="129">
        <v>0</v>
      </c>
      <c r="J353" s="148">
        <v>0</v>
      </c>
      <c r="K353" s="148">
        <v>0</v>
      </c>
      <c r="IF353" s="2"/>
      <c r="IG353" s="2"/>
    </row>
    <row r="354" spans="1:241" ht="12.75" outlineLevel="1">
      <c r="A354" s="7"/>
      <c r="B354" s="33"/>
      <c r="C354" s="79"/>
      <c r="D354" s="79" t="s">
        <v>314</v>
      </c>
      <c r="E354" s="148">
        <v>3867.52</v>
      </c>
      <c r="F354" s="148">
        <v>3020</v>
      </c>
      <c r="G354" s="148">
        <v>3000</v>
      </c>
      <c r="H354" s="148">
        <f>príjmy!$F$132</f>
        <v>2000</v>
      </c>
      <c r="I354" s="129">
        <v>3000</v>
      </c>
      <c r="J354" s="148">
        <v>3000</v>
      </c>
      <c r="K354" s="148">
        <v>3000</v>
      </c>
      <c r="IF354" s="2"/>
      <c r="IG354" s="2"/>
    </row>
    <row r="355" spans="1:241" ht="12.75" outlineLevel="1">
      <c r="A355" s="7"/>
      <c r="B355" s="33"/>
      <c r="C355" s="79"/>
      <c r="D355" s="79" t="s">
        <v>315</v>
      </c>
      <c r="E355" s="148">
        <v>14547.93</v>
      </c>
      <c r="F355" s="148">
        <v>9540.76</v>
      </c>
      <c r="G355" s="148">
        <v>10000</v>
      </c>
      <c r="H355" s="148">
        <f>príjmy!$F$133</f>
        <v>10440.34</v>
      </c>
      <c r="I355" s="129">
        <v>10000</v>
      </c>
      <c r="J355" s="148">
        <v>10000</v>
      </c>
      <c r="K355" s="148">
        <v>10000</v>
      </c>
      <c r="IF355" s="2"/>
      <c r="IG355" s="2"/>
    </row>
    <row r="356" spans="1:241" ht="12.75" outlineLevel="1">
      <c r="A356" s="7"/>
      <c r="B356" s="33"/>
      <c r="C356" s="79"/>
      <c r="D356" s="79" t="s">
        <v>316</v>
      </c>
      <c r="E356" s="148">
        <v>12149.36</v>
      </c>
      <c r="F356" s="148">
        <v>48239.49</v>
      </c>
      <c r="G356" s="106">
        <v>15000</v>
      </c>
      <c r="H356" s="106">
        <f>príjmy!$F$134</f>
        <v>15000</v>
      </c>
      <c r="I356" s="101">
        <v>14300</v>
      </c>
      <c r="J356" s="106">
        <v>14800</v>
      </c>
      <c r="K356" s="106">
        <v>14800</v>
      </c>
      <c r="IF356" s="2"/>
      <c r="IG356" s="2"/>
    </row>
    <row r="357" spans="1:241" ht="12.75" outlineLevel="1">
      <c r="A357" s="7"/>
      <c r="B357" s="33"/>
      <c r="C357" s="79"/>
      <c r="D357" s="79" t="s">
        <v>317</v>
      </c>
      <c r="E357" s="148">
        <v>26483.9</v>
      </c>
      <c r="F357" s="148">
        <v>5729.29</v>
      </c>
      <c r="G357" s="148">
        <v>10000</v>
      </c>
      <c r="H357" s="148">
        <v>10000</v>
      </c>
      <c r="I357" s="129">
        <v>10000</v>
      </c>
      <c r="J357" s="148">
        <v>10000</v>
      </c>
      <c r="K357" s="148">
        <v>10000</v>
      </c>
      <c r="IF357" s="2"/>
      <c r="IG357" s="2"/>
    </row>
    <row r="358" spans="1:241" ht="12.75" outlineLevel="1">
      <c r="A358" s="7"/>
      <c r="B358" s="35"/>
      <c r="C358" s="35"/>
      <c r="D358" s="36" t="s">
        <v>318</v>
      </c>
      <c r="E358" s="88">
        <v>16760.44</v>
      </c>
      <c r="F358" s="88">
        <v>14009.59</v>
      </c>
      <c r="G358" s="88">
        <v>10000</v>
      </c>
      <c r="H358" s="88">
        <v>10000</v>
      </c>
      <c r="I358" s="89">
        <v>10000</v>
      </c>
      <c r="J358" s="88">
        <v>10000</v>
      </c>
      <c r="K358" s="88">
        <v>10000</v>
      </c>
      <c r="IF358" s="2"/>
      <c r="IG358" s="2"/>
    </row>
    <row r="359" spans="1:241" ht="12.75" outlineLevel="1">
      <c r="A359" s="7"/>
      <c r="B359" s="139"/>
      <c r="C359" s="139"/>
      <c r="D359" s="133" t="s">
        <v>321</v>
      </c>
      <c r="E359" s="134">
        <f aca="true" t="shared" si="47" ref="E359:K359">SUM(E353:E358)</f>
        <v>77733.42</v>
      </c>
      <c r="F359" s="134">
        <f t="shared" si="47"/>
        <v>91544.02999999998</v>
      </c>
      <c r="G359" s="134">
        <f t="shared" si="47"/>
        <v>48700</v>
      </c>
      <c r="H359" s="134">
        <f t="shared" si="47"/>
        <v>47440.34</v>
      </c>
      <c r="I359" s="134">
        <f t="shared" si="47"/>
        <v>47300</v>
      </c>
      <c r="J359" s="134">
        <f t="shared" si="47"/>
        <v>47800</v>
      </c>
      <c r="K359" s="134">
        <f t="shared" si="47"/>
        <v>47800</v>
      </c>
      <c r="IF359" s="2"/>
      <c r="IG359" s="2"/>
    </row>
    <row r="360" spans="1:241" ht="12.75" outlineLevel="1">
      <c r="A360" s="7"/>
      <c r="B360" s="35"/>
      <c r="C360" s="35"/>
      <c r="D360" s="36"/>
      <c r="E360" s="88"/>
      <c r="F360" s="88"/>
      <c r="G360" s="88"/>
      <c r="H360" s="88"/>
      <c r="I360" s="89"/>
      <c r="J360" s="88"/>
      <c r="K360" s="88"/>
      <c r="IF360" s="2"/>
      <c r="IG360" s="2"/>
    </row>
    <row r="361" spans="1:241" s="119" customFormat="1" ht="15" outlineLevel="1">
      <c r="A361" s="132"/>
      <c r="B361" s="135"/>
      <c r="C361" s="135"/>
      <c r="D361" s="136"/>
      <c r="E361" s="137"/>
      <c r="F361" s="137"/>
      <c r="G361" s="137"/>
      <c r="H361" s="137"/>
      <c r="I361" s="137"/>
      <c r="J361" s="163"/>
      <c r="K361" s="163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  <c r="BQ361" s="117"/>
      <c r="BR361" s="117"/>
      <c r="BS361" s="117"/>
      <c r="BT361" s="117"/>
      <c r="BU361" s="117"/>
      <c r="BV361" s="117"/>
      <c r="BW361" s="117"/>
      <c r="BX361" s="117"/>
      <c r="BY361" s="117"/>
      <c r="BZ361" s="117"/>
      <c r="CA361" s="117"/>
      <c r="CB361" s="117"/>
      <c r="CC361" s="117"/>
      <c r="CD361" s="117"/>
      <c r="CE361" s="117"/>
      <c r="CF361" s="117"/>
      <c r="CG361" s="117"/>
      <c r="CH361" s="117"/>
      <c r="CI361" s="117"/>
      <c r="CJ361" s="117"/>
      <c r="CK361" s="117"/>
      <c r="CL361" s="117"/>
      <c r="CM361" s="117"/>
      <c r="CN361" s="117"/>
      <c r="CO361" s="117"/>
      <c r="CP361" s="117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7"/>
      <c r="DE361" s="117"/>
      <c r="DF361" s="117"/>
      <c r="DG361" s="117"/>
      <c r="DH361" s="117"/>
      <c r="DI361" s="117"/>
      <c r="DJ361" s="117"/>
      <c r="DK361" s="117"/>
      <c r="DL361" s="117"/>
      <c r="DM361" s="117"/>
      <c r="DN361" s="117"/>
      <c r="DO361" s="117"/>
      <c r="DP361" s="117"/>
      <c r="DQ361" s="117"/>
      <c r="DR361" s="117"/>
      <c r="DS361" s="117"/>
      <c r="DT361" s="117"/>
      <c r="DU361" s="117"/>
      <c r="DV361" s="117"/>
      <c r="DW361" s="117"/>
      <c r="DX361" s="117"/>
      <c r="DY361" s="117"/>
      <c r="DZ361" s="117"/>
      <c r="EA361" s="117"/>
      <c r="EB361" s="117"/>
      <c r="EC361" s="117"/>
      <c r="ED361" s="117"/>
      <c r="EE361" s="117"/>
      <c r="EF361" s="117"/>
      <c r="EG361" s="117"/>
      <c r="EH361" s="117"/>
      <c r="EI361" s="117"/>
      <c r="EJ361" s="117"/>
      <c r="EK361" s="117"/>
      <c r="EL361" s="117"/>
      <c r="EM361" s="117"/>
      <c r="EN361" s="117"/>
      <c r="EO361" s="117"/>
      <c r="EP361" s="117"/>
      <c r="EQ361" s="117"/>
      <c r="ER361" s="117"/>
      <c r="ES361" s="117"/>
      <c r="ET361" s="117"/>
      <c r="EU361" s="117"/>
      <c r="EV361" s="117"/>
      <c r="EW361" s="117"/>
      <c r="EX361" s="117"/>
      <c r="EY361" s="117"/>
      <c r="EZ361" s="117"/>
      <c r="FA361" s="117"/>
      <c r="FB361" s="117"/>
      <c r="FC361" s="117"/>
      <c r="FD361" s="117"/>
      <c r="FE361" s="117"/>
      <c r="FF361" s="117"/>
      <c r="FG361" s="117"/>
      <c r="FH361" s="117"/>
      <c r="FI361" s="117"/>
      <c r="FJ361" s="117"/>
      <c r="FK361" s="117"/>
      <c r="FL361" s="117"/>
      <c r="FM361" s="117"/>
      <c r="FN361" s="117"/>
      <c r="FO361" s="117"/>
      <c r="FP361" s="117"/>
      <c r="FQ361" s="117"/>
      <c r="FR361" s="117"/>
      <c r="FS361" s="117"/>
      <c r="FT361" s="117"/>
      <c r="FU361" s="117"/>
      <c r="FV361" s="117"/>
      <c r="FW361" s="117"/>
      <c r="FX361" s="117"/>
      <c r="FY361" s="117"/>
      <c r="FZ361" s="117"/>
      <c r="GA361" s="117"/>
      <c r="GB361" s="117"/>
      <c r="GC361" s="117"/>
      <c r="GD361" s="117"/>
      <c r="GE361" s="117"/>
      <c r="GF361" s="117"/>
      <c r="GG361" s="117"/>
      <c r="GH361" s="117"/>
      <c r="GI361" s="117"/>
      <c r="GJ361" s="117"/>
      <c r="GK361" s="117"/>
      <c r="GL361" s="117"/>
      <c r="GM361" s="117"/>
      <c r="GN361" s="117"/>
      <c r="GO361" s="117"/>
      <c r="GP361" s="117"/>
      <c r="GQ361" s="117"/>
      <c r="GR361" s="117"/>
      <c r="GS361" s="117"/>
      <c r="GT361" s="117"/>
      <c r="GU361" s="117"/>
      <c r="GV361" s="117"/>
      <c r="GW361" s="117"/>
      <c r="GX361" s="117"/>
      <c r="GY361" s="117"/>
      <c r="GZ361" s="117"/>
      <c r="HA361" s="117"/>
      <c r="HB361" s="117"/>
      <c r="HC361" s="117"/>
      <c r="HD361" s="117"/>
      <c r="HE361" s="117"/>
      <c r="HF361" s="117"/>
      <c r="HG361" s="117"/>
      <c r="HH361" s="117"/>
      <c r="HI361" s="117"/>
      <c r="HJ361" s="117"/>
      <c r="HK361" s="117"/>
      <c r="HL361" s="117"/>
      <c r="HM361" s="117"/>
      <c r="HN361" s="117"/>
      <c r="HO361" s="117"/>
      <c r="HP361" s="117"/>
      <c r="HQ361" s="117"/>
      <c r="HR361" s="117"/>
      <c r="HS361" s="117"/>
      <c r="HT361" s="117"/>
      <c r="HU361" s="117"/>
      <c r="HV361" s="117"/>
      <c r="HW361" s="117"/>
      <c r="HX361" s="117"/>
      <c r="HY361" s="117"/>
      <c r="HZ361" s="117"/>
      <c r="IA361" s="117"/>
      <c r="IB361" s="117"/>
      <c r="IC361" s="117"/>
      <c r="ID361" s="117"/>
      <c r="IE361" s="117"/>
      <c r="IF361" s="117"/>
      <c r="IG361" s="117"/>
    </row>
    <row r="362" spans="1:241" ht="12.75" outlineLevel="1">
      <c r="A362" s="7"/>
      <c r="B362" s="35"/>
      <c r="C362" s="35"/>
      <c r="D362" s="36"/>
      <c r="E362" s="88"/>
      <c r="F362" s="88"/>
      <c r="G362" s="88"/>
      <c r="H362" s="88"/>
      <c r="I362" s="89"/>
      <c r="J362" s="88"/>
      <c r="K362" s="88"/>
      <c r="IF362" s="2"/>
      <c r="IG362" s="2"/>
    </row>
    <row r="363" spans="1:241" ht="13.5">
      <c r="A363" s="223" t="s">
        <v>298</v>
      </c>
      <c r="B363" s="224"/>
      <c r="C363" s="224"/>
      <c r="D363" s="225"/>
      <c r="E363" s="149">
        <f>príjmy!$C$127</f>
        <v>2047475.0499999998</v>
      </c>
      <c r="F363" s="149">
        <f>príjmy!$D$127</f>
        <v>2201285.29</v>
      </c>
      <c r="G363" s="149">
        <f>príjmy!$E$127</f>
        <v>2033235</v>
      </c>
      <c r="H363" s="149">
        <f>príjmy!$F$127</f>
        <v>2104829.95</v>
      </c>
      <c r="I363" s="150">
        <f>príjmy!$G$127</f>
        <v>2186928</v>
      </c>
      <c r="J363" s="149">
        <f>príjmy!$H$127</f>
        <v>2219830</v>
      </c>
      <c r="K363" s="149">
        <f>príjmy!$I$127</f>
        <v>2244170</v>
      </c>
      <c r="IF363" s="2"/>
      <c r="IG363" s="2"/>
    </row>
    <row r="364" spans="1:241" ht="13.5">
      <c r="A364" s="223" t="s">
        <v>156</v>
      </c>
      <c r="B364" s="224"/>
      <c r="C364" s="224"/>
      <c r="D364" s="225"/>
      <c r="E364" s="151">
        <f>príjmy!$C$128</f>
        <v>33.41</v>
      </c>
      <c r="F364" s="151">
        <f>príjmy!$D$128</f>
        <v>6.7</v>
      </c>
      <c r="G364" s="151">
        <f>príjmy!$E$128</f>
        <v>0</v>
      </c>
      <c r="H364" s="151">
        <f>príjmy!$F$128</f>
        <v>11220</v>
      </c>
      <c r="I364" s="152">
        <f>príjmy!$G$128</f>
        <v>0</v>
      </c>
      <c r="J364" s="151">
        <f>$J$313</f>
        <v>0</v>
      </c>
      <c r="K364" s="151">
        <f>príjmy!$I$128</f>
        <v>0</v>
      </c>
      <c r="IF364" s="2"/>
      <c r="IG364" s="2"/>
    </row>
    <row r="365" spans="1:241" ht="13.5">
      <c r="A365" s="223" t="s">
        <v>158</v>
      </c>
      <c r="B365" s="224"/>
      <c r="C365" s="224"/>
      <c r="D365" s="225"/>
      <c r="E365" s="151">
        <f>príjmy!$C$129</f>
        <v>145587.26</v>
      </c>
      <c r="F365" s="151">
        <f>príjmy!$D$129</f>
        <v>62667.22</v>
      </c>
      <c r="G365" s="151">
        <f>príjmy!$E$129</f>
        <v>979000</v>
      </c>
      <c r="H365" s="151">
        <f>príjmy!$F$129</f>
        <v>1004871.2</v>
      </c>
      <c r="I365" s="152">
        <f>príjmy!$G$129</f>
        <v>955000</v>
      </c>
      <c r="J365" s="151">
        <f>príjmy!$H$129</f>
        <v>13968</v>
      </c>
      <c r="K365" s="105">
        <f>príjmy!$I$129</f>
        <v>13968</v>
      </c>
      <c r="IF365" s="2"/>
      <c r="IG365" s="2"/>
    </row>
    <row r="366" spans="1:241" ht="13.5">
      <c r="A366" s="231" t="s">
        <v>297</v>
      </c>
      <c r="B366" s="232"/>
      <c r="C366" s="232"/>
      <c r="D366" s="233"/>
      <c r="E366" s="146">
        <f aca="true" t="shared" si="48" ref="E366:K366">SUM(E363:E365)</f>
        <v>2193095.7199999997</v>
      </c>
      <c r="F366" s="146">
        <f t="shared" si="48"/>
        <v>2263959.2100000004</v>
      </c>
      <c r="G366" s="146">
        <f t="shared" si="48"/>
        <v>3012235</v>
      </c>
      <c r="H366" s="146">
        <f t="shared" si="48"/>
        <v>3120921.1500000004</v>
      </c>
      <c r="I366" s="146">
        <f t="shared" si="48"/>
        <v>3141928</v>
      </c>
      <c r="J366" s="146">
        <f t="shared" si="48"/>
        <v>2233798</v>
      </c>
      <c r="K366" s="146">
        <f t="shared" si="48"/>
        <v>2258138</v>
      </c>
      <c r="IF366" s="2"/>
      <c r="IG366" s="2"/>
    </row>
    <row r="367" spans="1:241" ht="13.5">
      <c r="A367" s="126"/>
      <c r="B367" s="127" t="s">
        <v>323</v>
      </c>
      <c r="C367" s="127"/>
      <c r="D367" s="128"/>
      <c r="E367" s="90">
        <f>príjmy!$C$137</f>
        <v>77733.42</v>
      </c>
      <c r="F367" s="90">
        <f>príjmy!$D$137</f>
        <v>91544.02999999998</v>
      </c>
      <c r="G367" s="90">
        <f>príjmy!$G$137</f>
        <v>47300</v>
      </c>
      <c r="H367" s="90">
        <f>príjmy!$F$137</f>
        <v>47440.34</v>
      </c>
      <c r="I367" s="91">
        <f>príjmy!$G$137</f>
        <v>47300</v>
      </c>
      <c r="J367" s="90">
        <f>príjmy!$G$137</f>
        <v>47300</v>
      </c>
      <c r="K367" s="90">
        <f>príjmy!$G$137</f>
        <v>47300</v>
      </c>
      <c r="IF367" s="2"/>
      <c r="IG367" s="2"/>
    </row>
    <row r="368" spans="1:241" ht="15">
      <c r="A368" s="69" t="s">
        <v>109</v>
      </c>
      <c r="B368" s="229" t="s">
        <v>300</v>
      </c>
      <c r="C368" s="230"/>
      <c r="D368" s="230"/>
      <c r="E368" s="147">
        <f aca="true" t="shared" si="49" ref="E368:K368">SUM(E366:E367)</f>
        <v>2270829.1399999997</v>
      </c>
      <c r="F368" s="147">
        <f t="shared" si="49"/>
        <v>2355503.24</v>
      </c>
      <c r="G368" s="147">
        <f t="shared" si="49"/>
        <v>3059535</v>
      </c>
      <c r="H368" s="147">
        <f t="shared" si="49"/>
        <v>3168361.49</v>
      </c>
      <c r="I368" s="147">
        <f t="shared" si="49"/>
        <v>3189228</v>
      </c>
      <c r="J368" s="147">
        <f t="shared" si="49"/>
        <v>2281098</v>
      </c>
      <c r="K368" s="147">
        <f t="shared" si="49"/>
        <v>2305438</v>
      </c>
      <c r="IF368" s="2"/>
      <c r="IG368" s="2"/>
    </row>
    <row r="369" spans="1:241" ht="13.5">
      <c r="A369" s="31"/>
      <c r="B369" s="234" t="s">
        <v>325</v>
      </c>
      <c r="C369" s="235"/>
      <c r="D369" s="236"/>
      <c r="E369" s="123">
        <f>$E$242</f>
        <v>794186.6599999999</v>
      </c>
      <c r="F369" s="123">
        <f>$F$242</f>
        <v>645672.9600000001</v>
      </c>
      <c r="G369" s="123">
        <f>$G$242</f>
        <v>925902</v>
      </c>
      <c r="H369" s="123">
        <f>$H$242</f>
        <v>1096036.1099999999</v>
      </c>
      <c r="I369" s="112">
        <f>$I$242</f>
        <v>1265028</v>
      </c>
      <c r="J369" s="123">
        <f>$J$242</f>
        <v>1226898</v>
      </c>
      <c r="K369" s="123">
        <f>$K$242</f>
        <v>1226898</v>
      </c>
      <c r="IF369" s="2"/>
      <c r="IG369" s="2"/>
    </row>
    <row r="370" spans="1:241" ht="13.5">
      <c r="A370" s="31" t="s">
        <v>108</v>
      </c>
      <c r="B370" s="227" t="s">
        <v>387</v>
      </c>
      <c r="C370" s="228"/>
      <c r="D370" s="228"/>
      <c r="E370" s="123">
        <f>$E$313</f>
        <v>103632.31999999999</v>
      </c>
      <c r="F370" s="123">
        <f>$F$313</f>
        <v>22889.22</v>
      </c>
      <c r="G370" s="123">
        <f>$G$313</f>
        <v>1102500</v>
      </c>
      <c r="H370" s="123">
        <f>$H$313</f>
        <v>985296</v>
      </c>
      <c r="I370" s="112">
        <f>$I$313</f>
        <v>902000</v>
      </c>
      <c r="J370" s="123">
        <v>0</v>
      </c>
      <c r="K370" s="123">
        <f>$K$313</f>
        <v>0</v>
      </c>
      <c r="IF370" s="2"/>
      <c r="IG370" s="2"/>
    </row>
    <row r="371" spans="1:241" ht="13.5">
      <c r="A371" s="31" t="s">
        <v>157</v>
      </c>
      <c r="B371" s="227" t="s">
        <v>238</v>
      </c>
      <c r="C371" s="228"/>
      <c r="D371" s="228"/>
      <c r="E371" s="123">
        <f>$E$326</f>
        <v>70473.93</v>
      </c>
      <c r="F371" s="123">
        <f>$F$326</f>
        <v>58182.509999999995</v>
      </c>
      <c r="G371" s="123">
        <f>$G$326</f>
        <v>63768</v>
      </c>
      <c r="H371" s="123">
        <f>$H$326</f>
        <v>63768</v>
      </c>
      <c r="I371" s="112">
        <f>$I$326</f>
        <v>63768</v>
      </c>
      <c r="J371" s="123">
        <f>$J$326</f>
        <v>63768</v>
      </c>
      <c r="K371" s="123">
        <f>$K$326</f>
        <v>63768</v>
      </c>
      <c r="IF371" s="2"/>
      <c r="IG371" s="2"/>
    </row>
    <row r="372" spans="1:241" ht="13.5">
      <c r="A372" s="226" t="s">
        <v>324</v>
      </c>
      <c r="B372" s="226"/>
      <c r="C372" s="226"/>
      <c r="D372" s="226"/>
      <c r="E372" s="146">
        <f aca="true" t="shared" si="50" ref="E372:K372">SUM(E369:E371)</f>
        <v>968292.9099999999</v>
      </c>
      <c r="F372" s="146">
        <f t="shared" si="50"/>
        <v>726744.6900000001</v>
      </c>
      <c r="G372" s="146">
        <f t="shared" si="50"/>
        <v>2092170</v>
      </c>
      <c r="H372" s="146">
        <f t="shared" si="50"/>
        <v>2145100.11</v>
      </c>
      <c r="I372" s="146">
        <f t="shared" si="50"/>
        <v>2230796</v>
      </c>
      <c r="J372" s="146">
        <f t="shared" si="50"/>
        <v>1290666</v>
      </c>
      <c r="K372" s="146">
        <f t="shared" si="50"/>
        <v>1290666</v>
      </c>
      <c r="IF372" s="2"/>
      <c r="IG372" s="2"/>
    </row>
    <row r="373" spans="1:241" ht="13.5">
      <c r="A373" s="164"/>
      <c r="B373" s="165" t="s">
        <v>388</v>
      </c>
      <c r="C373" s="165"/>
      <c r="D373" s="165"/>
      <c r="E373" s="86">
        <f>$E$350</f>
        <v>956323.75</v>
      </c>
      <c r="F373" s="86">
        <f>$F$350</f>
        <v>967970.1399999999</v>
      </c>
      <c r="G373" s="86">
        <f>$G$350</f>
        <v>920065</v>
      </c>
      <c r="H373" s="86">
        <f>$H$350</f>
        <v>975821.04</v>
      </c>
      <c r="I373" s="87">
        <f>$I$350</f>
        <v>911132</v>
      </c>
      <c r="J373" s="86">
        <f>$J$350</f>
        <v>943132</v>
      </c>
      <c r="K373" s="86">
        <f>$K$350</f>
        <v>967472</v>
      </c>
      <c r="IF373" s="2"/>
      <c r="IG373" s="2"/>
    </row>
    <row r="374" spans="1:241" ht="13.5">
      <c r="A374" s="164"/>
      <c r="B374" s="164" t="s">
        <v>389</v>
      </c>
      <c r="C374" s="164"/>
      <c r="D374" s="164"/>
      <c r="E374" s="146">
        <f aca="true" t="shared" si="51" ref="E374:K374">SUM(E372:E373)</f>
        <v>1924616.66</v>
      </c>
      <c r="F374" s="146">
        <f t="shared" si="51"/>
        <v>1694714.83</v>
      </c>
      <c r="G374" s="146">
        <f t="shared" si="51"/>
        <v>3012235</v>
      </c>
      <c r="H374" s="146">
        <f t="shared" si="51"/>
        <v>3120921.15</v>
      </c>
      <c r="I374" s="146">
        <f t="shared" si="51"/>
        <v>3141928</v>
      </c>
      <c r="J374" s="146">
        <f t="shared" si="51"/>
        <v>2233798</v>
      </c>
      <c r="K374" s="146">
        <f t="shared" si="51"/>
        <v>2258138</v>
      </c>
      <c r="IF374" s="2"/>
      <c r="IG374" s="2"/>
    </row>
    <row r="375" spans="1:241" ht="13.5">
      <c r="A375" s="209" t="s">
        <v>321</v>
      </c>
      <c r="B375" s="210"/>
      <c r="C375" s="210"/>
      <c r="D375" s="210"/>
      <c r="E375" s="148">
        <f>$E$359</f>
        <v>77733.42</v>
      </c>
      <c r="F375" s="148">
        <f>$F$359</f>
        <v>91544.02999999998</v>
      </c>
      <c r="G375" s="148">
        <f>$I$359</f>
        <v>47300</v>
      </c>
      <c r="H375" s="148">
        <f>$H$359</f>
        <v>47440.34</v>
      </c>
      <c r="I375" s="129">
        <f>$I$359</f>
        <v>47300</v>
      </c>
      <c r="J375" s="148">
        <f>$I$359</f>
        <v>47300</v>
      </c>
      <c r="K375" s="148">
        <f>$I$359</f>
        <v>47300</v>
      </c>
      <c r="IF375" s="2"/>
      <c r="IG375" s="2"/>
    </row>
    <row r="376" spans="1:241" ht="13.5">
      <c r="A376" s="222" t="s">
        <v>301</v>
      </c>
      <c r="B376" s="222"/>
      <c r="C376" s="222"/>
      <c r="D376" s="222"/>
      <c r="E376" s="86">
        <f aca="true" t="shared" si="52" ref="E376:K376">SUM(E374:E375)</f>
        <v>2002350.0799999998</v>
      </c>
      <c r="F376" s="86">
        <f t="shared" si="52"/>
        <v>1786258.86</v>
      </c>
      <c r="G376" s="86">
        <f t="shared" si="52"/>
        <v>3059535</v>
      </c>
      <c r="H376" s="86">
        <f t="shared" si="52"/>
        <v>3168361.4899999998</v>
      </c>
      <c r="I376" s="147">
        <f t="shared" si="52"/>
        <v>3189228</v>
      </c>
      <c r="J376" s="86">
        <f t="shared" si="52"/>
        <v>2281098</v>
      </c>
      <c r="K376" s="86">
        <f t="shared" si="52"/>
        <v>2305438</v>
      </c>
      <c r="IF376" s="2"/>
      <c r="IG376" s="2"/>
    </row>
    <row r="377" spans="1:241" ht="13.5">
      <c r="A377" s="8"/>
      <c r="B377" s="201" t="s">
        <v>244</v>
      </c>
      <c r="C377" s="202"/>
      <c r="D377" s="202"/>
      <c r="E377" s="173">
        <f>SUM(E366-E374)</f>
        <v>268479.0599999998</v>
      </c>
      <c r="F377" s="173">
        <f aca="true" t="shared" si="53" ref="F377:K377">SUM(F366-F374)</f>
        <v>569244.3800000004</v>
      </c>
      <c r="G377" s="173">
        <f t="shared" si="53"/>
        <v>0</v>
      </c>
      <c r="H377" s="173">
        <f t="shared" si="53"/>
        <v>4.656612873077393E-10</v>
      </c>
      <c r="I377" s="173">
        <f t="shared" si="53"/>
        <v>0</v>
      </c>
      <c r="J377" s="173">
        <f t="shared" si="53"/>
        <v>0</v>
      </c>
      <c r="K377" s="173">
        <f t="shared" si="53"/>
        <v>0</v>
      </c>
      <c r="IF377" s="2"/>
      <c r="IG377" s="2"/>
    </row>
    <row r="378" spans="1:241" ht="13.5">
      <c r="A378" s="32" t="s">
        <v>110</v>
      </c>
      <c r="B378" s="35"/>
      <c r="C378" s="35"/>
      <c r="D378" s="36"/>
      <c r="E378" s="86"/>
      <c r="F378" s="86"/>
      <c r="G378" s="86"/>
      <c r="H378" s="86"/>
      <c r="I378" s="87"/>
      <c r="J378" s="86"/>
      <c r="K378" s="86"/>
      <c r="IF378" s="2"/>
      <c r="IG378" s="2"/>
    </row>
    <row r="379" spans="1:241" ht="12.75">
      <c r="A379" s="8" t="s">
        <v>1</v>
      </c>
      <c r="B379" s="33" t="s">
        <v>111</v>
      </c>
      <c r="C379" s="33"/>
      <c r="D379" s="34"/>
      <c r="E379" s="86">
        <f aca="true" t="shared" si="54" ref="E379:K379">SUM(E363-E369-E373)</f>
        <v>296964.6399999999</v>
      </c>
      <c r="F379" s="86">
        <f t="shared" si="54"/>
        <v>587642.1900000002</v>
      </c>
      <c r="G379" s="86">
        <f t="shared" si="54"/>
        <v>187268</v>
      </c>
      <c r="H379" s="86">
        <f t="shared" si="54"/>
        <v>32972.80000000028</v>
      </c>
      <c r="I379" s="87">
        <f t="shared" si="54"/>
        <v>10768</v>
      </c>
      <c r="J379" s="86">
        <f t="shared" si="54"/>
        <v>49800</v>
      </c>
      <c r="K379" s="86">
        <f t="shared" si="54"/>
        <v>49800</v>
      </c>
      <c r="IF379" s="2"/>
      <c r="IG379" s="2"/>
    </row>
    <row r="380" spans="1:241" ht="12.75">
      <c r="A380" s="8"/>
      <c r="B380" s="33"/>
      <c r="C380" s="33"/>
      <c r="D380" s="34"/>
      <c r="E380" s="88"/>
      <c r="F380" s="88"/>
      <c r="G380" s="88"/>
      <c r="H380" s="88"/>
      <c r="I380" s="89"/>
      <c r="J380" s="88"/>
      <c r="K380" s="88"/>
      <c r="IF380" s="2"/>
      <c r="IG380" s="2"/>
    </row>
    <row r="381" spans="1:241" ht="12.75">
      <c r="A381" s="8"/>
      <c r="B381" s="33" t="s">
        <v>112</v>
      </c>
      <c r="C381" s="33"/>
      <c r="D381" s="34"/>
      <c r="E381" s="86">
        <f aca="true" t="shared" si="55" ref="E381:K381">SUM(E364-E370)</f>
        <v>-103598.90999999999</v>
      </c>
      <c r="F381" s="86">
        <f t="shared" si="55"/>
        <v>-22882.52</v>
      </c>
      <c r="G381" s="86">
        <f t="shared" si="55"/>
        <v>-1102500</v>
      </c>
      <c r="H381" s="86">
        <f t="shared" si="55"/>
        <v>-974076</v>
      </c>
      <c r="I381" s="87">
        <f t="shared" si="55"/>
        <v>-902000</v>
      </c>
      <c r="J381" s="86">
        <f t="shared" si="55"/>
        <v>0</v>
      </c>
      <c r="K381" s="86">
        <f t="shared" si="55"/>
        <v>0</v>
      </c>
      <c r="IF381" s="2"/>
      <c r="IG381" s="2"/>
    </row>
    <row r="382" spans="1:241" ht="12.75">
      <c r="A382" s="8"/>
      <c r="B382" s="33"/>
      <c r="C382" s="33"/>
      <c r="D382" s="34"/>
      <c r="E382" s="88"/>
      <c r="F382" s="88"/>
      <c r="G382" s="88"/>
      <c r="H382" s="88"/>
      <c r="I382" s="89"/>
      <c r="J382" s="88"/>
      <c r="K382" s="88"/>
      <c r="IF382" s="2"/>
      <c r="IG382" s="2"/>
    </row>
    <row r="383" spans="1:241" ht="12.75">
      <c r="A383" s="8"/>
      <c r="B383" s="33" t="s">
        <v>113</v>
      </c>
      <c r="C383" s="33"/>
      <c r="D383" s="34"/>
      <c r="E383" s="86">
        <f aca="true" t="shared" si="56" ref="E383:K383">SUM(E365-E371)</f>
        <v>75113.33000000002</v>
      </c>
      <c r="F383" s="86">
        <f t="shared" si="56"/>
        <v>4484.710000000006</v>
      </c>
      <c r="G383" s="86">
        <f t="shared" si="56"/>
        <v>915232</v>
      </c>
      <c r="H383" s="86">
        <f t="shared" si="56"/>
        <v>941103.2</v>
      </c>
      <c r="I383" s="87">
        <f t="shared" si="56"/>
        <v>891232</v>
      </c>
      <c r="J383" s="86">
        <f t="shared" si="56"/>
        <v>-49800</v>
      </c>
      <c r="K383" s="86">
        <f t="shared" si="56"/>
        <v>-49800</v>
      </c>
      <c r="IF383" s="2"/>
      <c r="IG383" s="2"/>
    </row>
    <row r="384" spans="1:241" ht="12.75">
      <c r="A384" s="12"/>
      <c r="B384" s="35"/>
      <c r="C384" s="35"/>
      <c r="D384" s="34"/>
      <c r="E384" s="86"/>
      <c r="F384" s="86"/>
      <c r="G384" s="86"/>
      <c r="H384" s="86"/>
      <c r="I384" s="87"/>
      <c r="J384" s="86"/>
      <c r="K384" s="86"/>
      <c r="IF384" s="2"/>
      <c r="IG384" s="2"/>
    </row>
    <row r="385" spans="1:241" ht="12.75">
      <c r="A385" s="17"/>
      <c r="B385" s="41"/>
      <c r="C385" s="41"/>
      <c r="D385" s="52"/>
      <c r="E385" s="88"/>
      <c r="F385" s="88"/>
      <c r="G385" s="88"/>
      <c r="H385" s="88"/>
      <c r="I385" s="89"/>
      <c r="J385" s="88"/>
      <c r="K385" s="88"/>
      <c r="IF385" s="2"/>
      <c r="IG385" s="2"/>
    </row>
    <row r="386" spans="1:241" ht="15">
      <c r="A386" s="14"/>
      <c r="B386" s="35"/>
      <c r="C386" s="35"/>
      <c r="D386" s="34"/>
      <c r="E386" s="86"/>
      <c r="F386" s="86"/>
      <c r="G386" s="86"/>
      <c r="H386" s="86"/>
      <c r="I386" s="87"/>
      <c r="J386" s="86"/>
      <c r="K386" s="86"/>
      <c r="IF386" s="2"/>
      <c r="IG386" s="2"/>
    </row>
    <row r="387" spans="1:241" ht="15">
      <c r="A387" s="14"/>
      <c r="B387" s="35"/>
      <c r="C387" s="35"/>
      <c r="D387" s="34"/>
      <c r="E387" s="88"/>
      <c r="F387" s="88"/>
      <c r="G387" s="88"/>
      <c r="H387" s="88"/>
      <c r="I387" s="89"/>
      <c r="J387" s="88"/>
      <c r="K387" s="88"/>
      <c r="IF387" s="2"/>
      <c r="IG387" s="2"/>
    </row>
    <row r="388" spans="1:241" ht="15.75" customHeight="1">
      <c r="A388" s="14"/>
      <c r="B388" s="33"/>
      <c r="C388" s="33"/>
      <c r="D388" s="77"/>
      <c r="E388" s="86"/>
      <c r="F388" s="86"/>
      <c r="G388" s="86"/>
      <c r="H388" s="86"/>
      <c r="I388" s="87"/>
      <c r="J388" s="86"/>
      <c r="K388" s="86"/>
      <c r="IF388" s="2"/>
      <c r="IG388" s="2"/>
    </row>
    <row r="389" spans="1:241" ht="15.75" customHeight="1">
      <c r="A389" s="14"/>
      <c r="B389" s="33"/>
      <c r="C389" s="33"/>
      <c r="D389" s="77"/>
      <c r="E389" s="86"/>
      <c r="F389" s="86"/>
      <c r="G389" s="86"/>
      <c r="H389" s="86"/>
      <c r="I389" s="87"/>
      <c r="J389" s="86"/>
      <c r="K389" s="86"/>
      <c r="IF389" s="2"/>
      <c r="IG389" s="2"/>
    </row>
    <row r="390" spans="1:241" ht="12.75">
      <c r="A390" s="30"/>
      <c r="B390" s="35"/>
      <c r="C390" s="35"/>
      <c r="D390" s="34"/>
      <c r="E390" s="88"/>
      <c r="F390" s="88"/>
      <c r="G390" s="88"/>
      <c r="H390" s="88"/>
      <c r="I390" s="89"/>
      <c r="J390" s="88"/>
      <c r="K390" s="88"/>
      <c r="IF390" s="2"/>
      <c r="IG390" s="2"/>
    </row>
    <row r="391" spans="1:241" ht="17.25">
      <c r="A391" s="68" t="s">
        <v>107</v>
      </c>
      <c r="B391" s="35"/>
      <c r="C391" s="35"/>
      <c r="D391" s="76" t="s">
        <v>107</v>
      </c>
      <c r="E391" s="86"/>
      <c r="F391" s="86"/>
      <c r="G391" s="86"/>
      <c r="H391" s="86"/>
      <c r="I391" s="87"/>
      <c r="J391" s="86"/>
      <c r="K391" s="86"/>
      <c r="IF391" s="2"/>
      <c r="IG391" s="2"/>
    </row>
    <row r="392" spans="1:241" ht="13.5">
      <c r="A392" s="31"/>
      <c r="B392" s="212"/>
      <c r="C392" s="213"/>
      <c r="D392" s="213"/>
      <c r="E392" s="88"/>
      <c r="F392" s="88"/>
      <c r="G392" s="88"/>
      <c r="H392" s="88"/>
      <c r="I392" s="89"/>
      <c r="J392" s="88"/>
      <c r="K392" s="88"/>
      <c r="IF392" s="2"/>
      <c r="IG392" s="2"/>
    </row>
    <row r="398" ht="12.75">
      <c r="D398" s="54"/>
    </row>
    <row r="399" ht="12.75">
      <c r="D399" s="54"/>
    </row>
    <row r="400" ht="12.75">
      <c r="A400" s="11"/>
    </row>
    <row r="401" spans="1:3" ht="12.75">
      <c r="A401" s="9"/>
      <c r="B401" s="56"/>
      <c r="C401" s="56"/>
    </row>
    <row r="402" spans="1:4" ht="12.75">
      <c r="A402" s="10"/>
      <c r="B402" s="57"/>
      <c r="C402" s="57"/>
      <c r="D402" s="58"/>
    </row>
    <row r="403" spans="2:4" ht="12.75">
      <c r="B403" s="59"/>
      <c r="C403" s="59"/>
      <c r="D403" s="54"/>
    </row>
    <row r="404" spans="2:4" ht="12.75">
      <c r="B404" s="59"/>
      <c r="C404" s="59"/>
      <c r="D404" s="54"/>
    </row>
    <row r="405" spans="2:4" ht="12.75">
      <c r="B405" s="59"/>
      <c r="C405" s="59"/>
      <c r="D405" s="54"/>
    </row>
    <row r="406" spans="2:4" ht="12.75">
      <c r="B406" s="59"/>
      <c r="C406" s="59"/>
      <c r="D406" s="54"/>
    </row>
    <row r="407" spans="2:4" ht="12.75">
      <c r="B407" s="59"/>
      <c r="C407" s="59"/>
      <c r="D407" s="54"/>
    </row>
    <row r="408" spans="2:4" ht="12.75">
      <c r="B408" s="59"/>
      <c r="C408" s="59"/>
      <c r="D408" s="54"/>
    </row>
    <row r="409" spans="2:4" ht="12.75">
      <c r="B409" s="59"/>
      <c r="C409" s="59"/>
      <c r="D409" s="54"/>
    </row>
    <row r="410" spans="2:3" ht="12.75">
      <c r="B410" s="59"/>
      <c r="C410" s="59"/>
    </row>
    <row r="411" spans="2:4" ht="12.75">
      <c r="B411" s="59"/>
      <c r="C411" s="59"/>
      <c r="D411" s="54"/>
    </row>
    <row r="412" spans="2:4" ht="12.75">
      <c r="B412" s="59"/>
      <c r="C412" s="59"/>
      <c r="D412" s="54"/>
    </row>
    <row r="413" spans="2:4" ht="12.75">
      <c r="B413" s="59"/>
      <c r="C413" s="59"/>
      <c r="D413" s="54"/>
    </row>
    <row r="414" spans="2:4" ht="12.75">
      <c r="B414" s="59"/>
      <c r="C414" s="59"/>
      <c r="D414" s="54"/>
    </row>
    <row r="415" spans="2:4" ht="12.75">
      <c r="B415" s="59"/>
      <c r="C415" s="59"/>
      <c r="D415" s="54"/>
    </row>
    <row r="416" spans="2:4" ht="12.75">
      <c r="B416" s="59"/>
      <c r="C416" s="59"/>
      <c r="D416" s="54"/>
    </row>
    <row r="417" spans="2:4" ht="12.75">
      <c r="B417" s="59"/>
      <c r="C417" s="59"/>
      <c r="D417" s="54"/>
    </row>
    <row r="418" spans="2:4" ht="12.75">
      <c r="B418" s="59"/>
      <c r="C418" s="59"/>
      <c r="D418" s="54"/>
    </row>
    <row r="419" spans="2:4" ht="12.75">
      <c r="B419" s="59"/>
      <c r="C419" s="59"/>
      <c r="D419" s="54"/>
    </row>
    <row r="420" spans="2:4" ht="12.75">
      <c r="B420" s="59"/>
      <c r="C420" s="59"/>
      <c r="D420" s="54"/>
    </row>
    <row r="421" spans="2:4" ht="12.75">
      <c r="B421" s="59"/>
      <c r="C421" s="59"/>
      <c r="D421" s="54"/>
    </row>
    <row r="422" spans="2:4" ht="12.75">
      <c r="B422" s="59"/>
      <c r="C422" s="59"/>
      <c r="D422" s="54"/>
    </row>
    <row r="423" spans="2:4" ht="12.75">
      <c r="B423" s="59"/>
      <c r="C423" s="59"/>
      <c r="D423" s="54"/>
    </row>
    <row r="424" spans="2:4" ht="12.75">
      <c r="B424" s="59"/>
      <c r="C424" s="59"/>
      <c r="D424" s="54"/>
    </row>
    <row r="425" spans="2:4" ht="12.75">
      <c r="B425" s="59"/>
      <c r="C425" s="59"/>
      <c r="D425" s="54"/>
    </row>
    <row r="426" spans="2:4" ht="12.75">
      <c r="B426" s="59"/>
      <c r="C426" s="59"/>
      <c r="D426" s="54"/>
    </row>
    <row r="427" spans="2:4" ht="12.75">
      <c r="B427" s="59"/>
      <c r="C427" s="59"/>
      <c r="D427" s="54"/>
    </row>
    <row r="428" spans="2:4" ht="12.75">
      <c r="B428" s="59"/>
      <c r="C428" s="59"/>
      <c r="D428" s="54"/>
    </row>
    <row r="429" spans="2:4" ht="12.75">
      <c r="B429" s="59"/>
      <c r="C429" s="59"/>
      <c r="D429" s="54"/>
    </row>
    <row r="430" spans="2:4" ht="12.75">
      <c r="B430" s="59"/>
      <c r="C430" s="59"/>
      <c r="D430" s="54"/>
    </row>
    <row r="431" spans="2:4" ht="12.75">
      <c r="B431" s="59"/>
      <c r="C431" s="59"/>
      <c r="D431" s="54"/>
    </row>
    <row r="432" spans="2:4" ht="12.75">
      <c r="B432" s="59"/>
      <c r="C432" s="59"/>
      <c r="D432" s="54"/>
    </row>
    <row r="433" spans="2:4" ht="12.75">
      <c r="B433" s="59"/>
      <c r="C433" s="59"/>
      <c r="D433" s="54"/>
    </row>
  </sheetData>
  <sheetProtection/>
  <mergeCells count="58">
    <mergeCell ref="B166:D166"/>
    <mergeCell ref="B159:D159"/>
    <mergeCell ref="B217:D217"/>
    <mergeCell ref="B209:D209"/>
    <mergeCell ref="B192:D192"/>
    <mergeCell ref="B213:D213"/>
    <mergeCell ref="B177:D177"/>
    <mergeCell ref="B185:D185"/>
    <mergeCell ref="A376:D376"/>
    <mergeCell ref="A363:D363"/>
    <mergeCell ref="A364:D364"/>
    <mergeCell ref="A372:D372"/>
    <mergeCell ref="B371:D371"/>
    <mergeCell ref="B370:D370"/>
    <mergeCell ref="B368:D368"/>
    <mergeCell ref="A366:D366"/>
    <mergeCell ref="A365:D365"/>
    <mergeCell ref="B369:D369"/>
    <mergeCell ref="B296:D296"/>
    <mergeCell ref="B246:D246"/>
    <mergeCell ref="B244:D244"/>
    <mergeCell ref="B181:D181"/>
    <mergeCell ref="B228:D228"/>
    <mergeCell ref="B315:D315"/>
    <mergeCell ref="B220:D220"/>
    <mergeCell ref="B201:D201"/>
    <mergeCell ref="B189:D189"/>
    <mergeCell ref="B310:D310"/>
    <mergeCell ref="A375:D375"/>
    <mergeCell ref="B328:D328"/>
    <mergeCell ref="B352:D352"/>
    <mergeCell ref="B205:D205"/>
    <mergeCell ref="B292:D292"/>
    <mergeCell ref="B392:D392"/>
    <mergeCell ref="B273:D273"/>
    <mergeCell ref="B261:D261"/>
    <mergeCell ref="B305:D305"/>
    <mergeCell ref="B281:D281"/>
    <mergeCell ref="B377:D377"/>
    <mergeCell ref="B338:D338"/>
    <mergeCell ref="B266:D266"/>
    <mergeCell ref="B288:D288"/>
    <mergeCell ref="B130:D130"/>
    <mergeCell ref="B170:D170"/>
    <mergeCell ref="B156:D156"/>
    <mergeCell ref="C242:D242"/>
    <mergeCell ref="B195:D195"/>
    <mergeCell ref="B234:D234"/>
    <mergeCell ref="A5:D5"/>
    <mergeCell ref="B115:D115"/>
    <mergeCell ref="B151:D151"/>
    <mergeCell ref="B122:D122"/>
    <mergeCell ref="B144:D144"/>
    <mergeCell ref="B136:D136"/>
    <mergeCell ref="B119:D119"/>
    <mergeCell ref="B138:D138"/>
    <mergeCell ref="B140:D140"/>
    <mergeCell ref="B147:D147"/>
  </mergeCells>
  <printOptions horizontalCentered="1"/>
  <pageMargins left="0.5511811023622047" right="0.1968503937007874" top="0.472440944881889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Otec</dc:creator>
  <cp:keywords/>
  <dc:description/>
  <cp:lastModifiedBy>Ekonómka</cp:lastModifiedBy>
  <cp:lastPrinted>2019-11-20T10:26:31Z</cp:lastPrinted>
  <dcterms:created xsi:type="dcterms:W3CDTF">2012-09-07T09:58:58Z</dcterms:created>
  <dcterms:modified xsi:type="dcterms:W3CDTF">2022-01-04T12:40:33Z</dcterms:modified>
  <cp:category/>
  <cp:version/>
  <cp:contentType/>
  <cp:contentStatus/>
</cp:coreProperties>
</file>